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269C37E0-5DAF-441E-B443-9A56292D0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studiów - wzór" sheetId="1" r:id="rId1"/>
    <sheet name="Harmonogram_specjalność" sheetId="3" r:id="rId2"/>
    <sheet name="Arkusz1" sheetId="4" state="hidden" r:id="rId3"/>
  </sheets>
  <externalReferences>
    <externalReference r:id="rId4"/>
  </externalReferences>
  <definedNames>
    <definedName name="_xlnm.Print_Area" localSheetId="0">'Harmonogram studiów - wzór'!$A$1:$BS$97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5" i="1" l="1"/>
  <c r="AQ85" i="1"/>
  <c r="AR85" i="1"/>
  <c r="AS85" i="1"/>
  <c r="AT85" i="1"/>
  <c r="AU85" i="1"/>
  <c r="AV85" i="1"/>
  <c r="AV68" i="1"/>
  <c r="AP68" i="1"/>
  <c r="S68" i="1"/>
  <c r="S85" i="1" s="1"/>
  <c r="L68" i="1"/>
  <c r="L85" i="1" s="1"/>
  <c r="O56" i="1"/>
  <c r="H85" i="1"/>
  <c r="I68" i="1"/>
  <c r="I85" i="1" s="1"/>
  <c r="J68" i="1"/>
  <c r="J85" i="1" s="1"/>
  <c r="AR68" i="1" l="1"/>
  <c r="BR68" i="1"/>
  <c r="BQ68" i="1"/>
  <c r="BP68" i="1"/>
  <c r="BO68" i="1"/>
  <c r="BN68" i="1"/>
  <c r="BL68" i="1"/>
  <c r="BL85" i="1" s="1"/>
  <c r="BM68" i="1"/>
  <c r="BK68" i="1"/>
  <c r="BJ68" i="1"/>
  <c r="BI68" i="1"/>
  <c r="BG68" i="1"/>
  <c r="BG85" i="1" s="1"/>
  <c r="BH68" i="1"/>
  <c r="BF68" i="1"/>
  <c r="BE68" i="1"/>
  <c r="BD68" i="1"/>
  <c r="BB68" i="1"/>
  <c r="BB85" i="1" s="1"/>
  <c r="BC68" i="1"/>
  <c r="BA68" i="1"/>
  <c r="AZ68" i="1"/>
  <c r="AY68" i="1"/>
  <c r="AX68" i="1"/>
  <c r="AW68" i="1"/>
  <c r="AU68" i="1"/>
  <c r="AT68" i="1"/>
  <c r="AS68" i="1"/>
  <c r="AQ68" i="1"/>
  <c r="AO68" i="1"/>
  <c r="AN68" i="1"/>
  <c r="AL68" i="1"/>
  <c r="AM68" i="1"/>
  <c r="AK68" i="1"/>
  <c r="AJ68" i="1"/>
  <c r="AI68" i="1"/>
  <c r="AG68" i="1"/>
  <c r="AH68" i="1"/>
  <c r="AF68" i="1"/>
  <c r="AE68" i="1"/>
  <c r="AD68" i="1"/>
  <c r="AA68" i="1"/>
  <c r="AB68" i="1"/>
  <c r="AC68" i="1"/>
  <c r="Z68" i="1"/>
  <c r="Y68" i="1"/>
  <c r="W68" i="1"/>
  <c r="V68" i="1"/>
  <c r="U68" i="1"/>
  <c r="T68" i="1"/>
  <c r="R68" i="1"/>
  <c r="Q68" i="1"/>
  <c r="P68" i="1"/>
  <c r="N58" i="1"/>
  <c r="F13" i="1"/>
  <c r="G3" i="3" l="1"/>
  <c r="F3" i="3"/>
  <c r="N71" i="1"/>
  <c r="AM85" i="1"/>
  <c r="AH85" i="1"/>
  <c r="AC85" i="1"/>
  <c r="AB85" i="1"/>
  <c r="X68" i="1"/>
  <c r="W85" i="1"/>
  <c r="P85" i="1"/>
  <c r="V85" i="1"/>
  <c r="G28" i="1" l="1"/>
  <c r="M52" i="1" l="1"/>
  <c r="M53" i="1"/>
  <c r="M54" i="1"/>
  <c r="M55" i="1"/>
  <c r="M56" i="1"/>
  <c r="M57" i="1"/>
  <c r="M59" i="1"/>
  <c r="M60" i="1"/>
  <c r="M43" i="1"/>
  <c r="M45" i="1"/>
  <c r="M46" i="1"/>
  <c r="M47" i="1"/>
  <c r="M49" i="1"/>
  <c r="M50" i="1"/>
  <c r="M51" i="1"/>
  <c r="K42" i="1"/>
  <c r="M42" i="1"/>
  <c r="O42" i="1"/>
  <c r="G42" i="1"/>
  <c r="K33" i="1"/>
  <c r="M33" i="1"/>
  <c r="O33" i="1"/>
  <c r="G33" i="1"/>
  <c r="K34" i="1"/>
  <c r="M34" i="1"/>
  <c r="O34" i="1"/>
  <c r="G34" i="1"/>
  <c r="M35" i="1"/>
  <c r="O35" i="1"/>
  <c r="G35" i="1"/>
  <c r="K36" i="1"/>
  <c r="M36" i="1"/>
  <c r="O36" i="1"/>
  <c r="G36" i="1"/>
  <c r="K37" i="1"/>
  <c r="M37" i="1"/>
  <c r="O37" i="1"/>
  <c r="G37" i="1"/>
  <c r="K38" i="1"/>
  <c r="M38" i="1"/>
  <c r="O38" i="1"/>
  <c r="G38" i="1"/>
  <c r="K39" i="1"/>
  <c r="M39" i="1"/>
  <c r="O39" i="1"/>
  <c r="G39" i="1"/>
  <c r="K40" i="1"/>
  <c r="M40" i="1"/>
  <c r="O40" i="1"/>
  <c r="G40" i="1"/>
  <c r="K41" i="1"/>
  <c r="M41" i="1"/>
  <c r="O41" i="1"/>
  <c r="G41" i="1"/>
  <c r="O32" i="1"/>
  <c r="M32" i="1"/>
  <c r="M15" i="1"/>
  <c r="O15" i="1"/>
  <c r="G15" i="1"/>
  <c r="K16" i="1"/>
  <c r="M16" i="1"/>
  <c r="O16" i="1"/>
  <c r="G16" i="1"/>
  <c r="K17" i="1"/>
  <c r="M17" i="1"/>
  <c r="O17" i="1"/>
  <c r="G17" i="1"/>
  <c r="K18" i="1"/>
  <c r="M18" i="1"/>
  <c r="O18" i="1"/>
  <c r="G18" i="1"/>
  <c r="K19" i="1"/>
  <c r="M19" i="1"/>
  <c r="O19" i="1"/>
  <c r="G19" i="1"/>
  <c r="K20" i="1"/>
  <c r="M20" i="1"/>
  <c r="O20" i="1"/>
  <c r="G20" i="1"/>
  <c r="K21" i="1"/>
  <c r="M21" i="1"/>
  <c r="O21" i="1"/>
  <c r="G21" i="1"/>
  <c r="K22" i="1"/>
  <c r="M22" i="1"/>
  <c r="O22" i="1"/>
  <c r="G22" i="1"/>
  <c r="K23" i="1"/>
  <c r="M23" i="1"/>
  <c r="O23" i="1"/>
  <c r="G23" i="1"/>
  <c r="K24" i="1"/>
  <c r="M24" i="1"/>
  <c r="O24" i="1"/>
  <c r="G24" i="1"/>
  <c r="K25" i="1"/>
  <c r="M25" i="1"/>
  <c r="O25" i="1"/>
  <c r="G25" i="1"/>
  <c r="K26" i="1"/>
  <c r="M26" i="1"/>
  <c r="O26" i="1"/>
  <c r="G26" i="1"/>
  <c r="K27" i="1"/>
  <c r="M27" i="1"/>
  <c r="O27" i="1"/>
  <c r="G27" i="1"/>
  <c r="K28" i="1"/>
  <c r="M28" i="1"/>
  <c r="O28" i="1"/>
  <c r="K29" i="1"/>
  <c r="M29" i="1"/>
  <c r="O29" i="1"/>
  <c r="G29" i="1"/>
  <c r="K30" i="1"/>
  <c r="M30" i="1"/>
  <c r="O30" i="1"/>
  <c r="G30" i="1"/>
  <c r="K31" i="1"/>
  <c r="M31" i="1"/>
  <c r="O31" i="1"/>
  <c r="G31" i="1"/>
  <c r="F34" i="1" l="1"/>
  <c r="F28" i="1"/>
  <c r="F25" i="1"/>
  <c r="F22" i="1"/>
  <c r="F31" i="1"/>
  <c r="F19" i="1"/>
  <c r="F18" i="1"/>
  <c r="F30" i="1"/>
  <c r="F33" i="1"/>
  <c r="F27" i="1"/>
  <c r="F39" i="1"/>
  <c r="F23" i="1"/>
  <c r="F15" i="1"/>
  <c r="F17" i="1"/>
  <c r="F35" i="1"/>
  <c r="F42" i="1"/>
  <c r="F24" i="1"/>
  <c r="F26" i="1"/>
  <c r="F41" i="1"/>
  <c r="F38" i="1"/>
  <c r="F21" i="1"/>
  <c r="F20" i="1"/>
  <c r="F36" i="1"/>
  <c r="F29" i="1"/>
  <c r="F16" i="1"/>
  <c r="F40" i="1"/>
  <c r="F37" i="1"/>
  <c r="O61" i="1" l="1"/>
  <c r="O62" i="1"/>
  <c r="O63" i="1"/>
  <c r="O64" i="1"/>
  <c r="O65" i="1"/>
  <c r="O66" i="1"/>
  <c r="O67" i="1"/>
  <c r="M61" i="1"/>
  <c r="M62" i="1"/>
  <c r="M63" i="1"/>
  <c r="M64" i="1"/>
  <c r="M65" i="1"/>
  <c r="M66" i="1"/>
  <c r="M67" i="1"/>
  <c r="K60" i="1"/>
  <c r="K61" i="1"/>
  <c r="K62" i="1"/>
  <c r="K63" i="1"/>
  <c r="K64" i="1"/>
  <c r="K65" i="1"/>
  <c r="K66" i="1"/>
  <c r="O60" i="1"/>
  <c r="G60" i="1"/>
  <c r="K59" i="1"/>
  <c r="N59" i="1"/>
  <c r="N68" i="1" s="1"/>
  <c r="O59" i="1"/>
  <c r="G59" i="1"/>
  <c r="K52" i="1"/>
  <c r="O52" i="1"/>
  <c r="G52" i="1"/>
  <c r="K32" i="1"/>
  <c r="F32" i="1" s="1"/>
  <c r="G32" i="1"/>
  <c r="K43" i="1"/>
  <c r="O43" i="1"/>
  <c r="G43" i="1"/>
  <c r="K44" i="1"/>
  <c r="O44" i="1"/>
  <c r="G44" i="1"/>
  <c r="K45" i="1"/>
  <c r="O45" i="1"/>
  <c r="G45" i="1"/>
  <c r="K46" i="1"/>
  <c r="O46" i="1"/>
  <c r="G46" i="1"/>
  <c r="K47" i="1"/>
  <c r="O47" i="1"/>
  <c r="G47" i="1"/>
  <c r="K48" i="1"/>
  <c r="O48" i="1"/>
  <c r="G48" i="1"/>
  <c r="K49" i="1"/>
  <c r="O49" i="1"/>
  <c r="G49" i="1"/>
  <c r="K50" i="1"/>
  <c r="O50" i="1"/>
  <c r="G50" i="1"/>
  <c r="K51" i="1"/>
  <c r="O51" i="1"/>
  <c r="G51" i="1"/>
  <c r="K53" i="1"/>
  <c r="O53" i="1"/>
  <c r="G53" i="1"/>
  <c r="K54" i="1"/>
  <c r="O54" i="1"/>
  <c r="G54" i="1"/>
  <c r="K55" i="1"/>
  <c r="O55" i="1"/>
  <c r="G55" i="1"/>
  <c r="K56" i="1"/>
  <c r="F56" i="1" s="1"/>
  <c r="G56" i="1"/>
  <c r="K57" i="1"/>
  <c r="O57" i="1"/>
  <c r="G57" i="1"/>
  <c r="K58" i="1"/>
  <c r="O58" i="1"/>
  <c r="G58" i="1"/>
  <c r="G61" i="1"/>
  <c r="G62" i="1"/>
  <c r="E3" i="3" s="1"/>
  <c r="G63" i="1"/>
  <c r="E8" i="3" s="1"/>
  <c r="G64" i="1"/>
  <c r="G65" i="1"/>
  <c r="G66" i="1"/>
  <c r="K67" i="1"/>
  <c r="G67" i="1"/>
  <c r="BF83" i="1"/>
  <c r="K77" i="1"/>
  <c r="M77" i="1"/>
  <c r="Q77" i="1"/>
  <c r="G77" i="1"/>
  <c r="C10" i="3"/>
  <c r="B10" i="3"/>
  <c r="G14" i="1"/>
  <c r="G68" i="1" l="1"/>
  <c r="F66" i="1"/>
  <c r="O68" i="1"/>
  <c r="O85" i="1" s="1"/>
  <c r="F51" i="1"/>
  <c r="F47" i="1"/>
  <c r="F43" i="1"/>
  <c r="F59" i="1"/>
  <c r="F46" i="1"/>
  <c r="F54" i="1"/>
  <c r="D2" i="3" s="1"/>
  <c r="F64" i="1"/>
  <c r="F55" i="1"/>
  <c r="F63" i="1"/>
  <c r="D8" i="3" s="1"/>
  <c r="F62" i="1"/>
  <c r="D3" i="3" s="1"/>
  <c r="F58" i="1"/>
  <c r="F52" i="1"/>
  <c r="F67" i="1"/>
  <c r="F53" i="1"/>
  <c r="F48" i="1"/>
  <c r="F44" i="1"/>
  <c r="F61" i="1"/>
  <c r="F50" i="1"/>
  <c r="F65" i="1"/>
  <c r="F49" i="1"/>
  <c r="F60" i="1"/>
  <c r="F45" i="1"/>
  <c r="F57" i="1"/>
  <c r="E6" i="3"/>
  <c r="E7" i="3"/>
  <c r="F77" i="1"/>
  <c r="D6" i="3" l="1"/>
  <c r="D7" i="3"/>
  <c r="D5" i="3"/>
  <c r="M14" i="1" l="1"/>
  <c r="M68" i="1" s="1"/>
  <c r="K14" i="1"/>
  <c r="K68" i="1" s="1"/>
  <c r="F14" i="1" l="1"/>
  <c r="BR83" i="1"/>
  <c r="BQ83" i="1"/>
  <c r="BP83" i="1"/>
  <c r="BO83" i="1"/>
  <c r="BN83" i="1"/>
  <c r="BM83" i="1"/>
  <c r="BK83" i="1"/>
  <c r="BJ83" i="1"/>
  <c r="BD83" i="1"/>
  <c r="BC83" i="1"/>
  <c r="BA83" i="1"/>
  <c r="AZ83" i="1"/>
  <c r="AY83" i="1"/>
  <c r="AX83" i="1"/>
  <c r="AW83" i="1"/>
  <c r="AU83" i="1"/>
  <c r="AT83" i="1"/>
  <c r="AS83" i="1"/>
  <c r="AQ83" i="1"/>
  <c r="AO83" i="1"/>
  <c r="AN83" i="1"/>
  <c r="AL83" i="1"/>
  <c r="AK83" i="1"/>
  <c r="AJ83" i="1"/>
  <c r="AI83" i="1"/>
  <c r="AG83" i="1"/>
  <c r="AF83" i="1"/>
  <c r="AE83" i="1"/>
  <c r="BR73" i="1"/>
  <c r="BQ73" i="1"/>
  <c r="BP73" i="1"/>
  <c r="BO73" i="1"/>
  <c r="BN73" i="1"/>
  <c r="BM73" i="1"/>
  <c r="BK73" i="1"/>
  <c r="BJ73" i="1"/>
  <c r="BI73" i="1"/>
  <c r="BH73" i="1"/>
  <c r="BF73" i="1"/>
  <c r="BE73" i="1"/>
  <c r="BD73" i="1"/>
  <c r="BC73" i="1"/>
  <c r="BA73" i="1"/>
  <c r="AZ73" i="1"/>
  <c r="AY73" i="1"/>
  <c r="AX73" i="1"/>
  <c r="AW73" i="1"/>
  <c r="AU73" i="1"/>
  <c r="AT73" i="1"/>
  <c r="AS73" i="1"/>
  <c r="AQ73" i="1"/>
  <c r="AO73" i="1"/>
  <c r="AN73" i="1"/>
  <c r="AL73" i="1"/>
  <c r="AK73" i="1"/>
  <c r="AJ73" i="1"/>
  <c r="AI73" i="1"/>
  <c r="AG73" i="1"/>
  <c r="AF73" i="1"/>
  <c r="AE73" i="1"/>
  <c r="AD73" i="1"/>
  <c r="AA73" i="1"/>
  <c r="Z73" i="1"/>
  <c r="Y73" i="1"/>
  <c r="T73" i="1"/>
  <c r="R73" i="1"/>
  <c r="N73" i="1"/>
  <c r="G82" i="1"/>
  <c r="Q82" i="1"/>
  <c r="M82" i="1"/>
  <c r="K82" i="1"/>
  <c r="Q81" i="1"/>
  <c r="M81" i="1"/>
  <c r="K81" i="1"/>
  <c r="G80" i="1"/>
  <c r="Q80" i="1"/>
  <c r="M80" i="1"/>
  <c r="K80" i="1"/>
  <c r="K79" i="1"/>
  <c r="M79" i="1"/>
  <c r="Q79" i="1"/>
  <c r="G79" i="1"/>
  <c r="G78" i="1"/>
  <c r="Q78" i="1"/>
  <c r="M78" i="1"/>
  <c r="K78" i="1"/>
  <c r="K76" i="1"/>
  <c r="M76" i="1"/>
  <c r="Q76" i="1"/>
  <c r="G76" i="1"/>
  <c r="G75" i="1"/>
  <c r="Q75" i="1"/>
  <c r="M75" i="1"/>
  <c r="K75" i="1"/>
  <c r="BS83" i="1" l="1"/>
  <c r="BS85" i="1" s="1"/>
  <c r="D4" i="3"/>
  <c r="F68" i="1"/>
  <c r="E4" i="3"/>
  <c r="E5" i="3"/>
  <c r="M83" i="1"/>
  <c r="E2" i="3"/>
  <c r="F79" i="1"/>
  <c r="K83" i="1"/>
  <c r="F76" i="1"/>
  <c r="Q83" i="1"/>
  <c r="F80" i="1"/>
  <c r="F78" i="1"/>
  <c r="G71" i="1" l="1"/>
  <c r="C18" i="1"/>
  <c r="G73" i="1" l="1"/>
  <c r="E11" i="3"/>
  <c r="BR85" i="1" l="1"/>
  <c r="BQ85" i="1"/>
  <c r="BP85" i="1"/>
  <c r="BO85" i="1"/>
  <c r="BN85" i="1"/>
  <c r="BM85" i="1"/>
  <c r="BK85" i="1"/>
  <c r="BJ85" i="1"/>
  <c r="BI85" i="1"/>
  <c r="BH85" i="1"/>
  <c r="BF85" i="1"/>
  <c r="BE85" i="1"/>
  <c r="BD85" i="1"/>
  <c r="BC85" i="1"/>
  <c r="BA85" i="1"/>
  <c r="AZ85" i="1"/>
  <c r="AY85" i="1"/>
  <c r="AX85" i="1"/>
  <c r="AW85" i="1"/>
  <c r="AO85" i="1"/>
  <c r="AN85" i="1"/>
  <c r="AL85" i="1"/>
  <c r="AK85" i="1"/>
  <c r="AJ85" i="1"/>
  <c r="AI85" i="1"/>
  <c r="AG85" i="1"/>
  <c r="AF85" i="1"/>
  <c r="AE85" i="1"/>
  <c r="AD85" i="1"/>
  <c r="AA85" i="1"/>
  <c r="Z85" i="1"/>
  <c r="Y85" i="1"/>
  <c r="X85" i="1"/>
  <c r="U85" i="1"/>
  <c r="T85" i="1"/>
  <c r="R85" i="1"/>
  <c r="A9" i="4" l="1"/>
  <c r="G8" i="3" l="1"/>
  <c r="H8" i="3"/>
  <c r="H7" i="3"/>
  <c r="K7" i="3"/>
  <c r="L7" i="3"/>
  <c r="H6" i="3"/>
  <c r="K6" i="3"/>
  <c r="L6" i="3"/>
  <c r="H5" i="3"/>
  <c r="K5" i="3"/>
  <c r="L5" i="3"/>
  <c r="M5" i="3"/>
  <c r="N5" i="3"/>
  <c r="O5" i="3"/>
  <c r="P5" i="3"/>
  <c r="H4" i="3"/>
  <c r="K4" i="3"/>
  <c r="L4" i="3"/>
  <c r="M4" i="3"/>
  <c r="N4" i="3"/>
  <c r="O4" i="3"/>
  <c r="P4" i="3"/>
  <c r="H3" i="3"/>
  <c r="K3" i="3"/>
  <c r="L3" i="3"/>
  <c r="M3" i="3"/>
  <c r="N3" i="3"/>
  <c r="O3" i="3"/>
  <c r="P3" i="3"/>
  <c r="G81" i="1" l="1"/>
  <c r="G83" i="1" s="1"/>
  <c r="F82" i="1"/>
  <c r="F81" i="1"/>
  <c r="F75" i="1"/>
  <c r="E9" i="3" l="1"/>
  <c r="E13" i="3" s="1"/>
  <c r="N83" i="1"/>
  <c r="N85" i="1" s="1"/>
  <c r="J7" i="3"/>
  <c r="J8" i="3"/>
  <c r="J6" i="3"/>
  <c r="J4" i="3"/>
  <c r="J3" i="3"/>
  <c r="F83" i="1"/>
  <c r="D9" i="3" l="1"/>
  <c r="G85" i="1"/>
  <c r="J5" i="3"/>
  <c r="M71" i="1" l="1"/>
  <c r="Q73" i="1"/>
  <c r="Q85" i="1" s="1"/>
  <c r="K71" i="1"/>
  <c r="K73" i="1" l="1"/>
  <c r="K85" i="1"/>
  <c r="M73" i="1"/>
  <c r="M85" i="1"/>
  <c r="F6" i="3"/>
  <c r="F71" i="1"/>
  <c r="F73" i="1" s="1"/>
  <c r="G5" i="3"/>
  <c r="I6" i="3"/>
  <c r="F7" i="3"/>
  <c r="I7" i="3"/>
  <c r="D11" i="3" l="1"/>
  <c r="F8" i="3"/>
  <c r="I4" i="3"/>
  <c r="I5" i="3"/>
  <c r="F4" i="3"/>
  <c r="G7" i="3"/>
  <c r="F5" i="3"/>
  <c r="I3" i="3"/>
  <c r="I8" i="3"/>
  <c r="G4" i="3"/>
  <c r="G6" i="3"/>
  <c r="F85" i="1" l="1"/>
  <c r="D13" i="3"/>
</calcChain>
</file>

<file path=xl/sharedStrings.xml><?xml version="1.0" encoding="utf-8"?>
<sst xmlns="http://schemas.openxmlformats.org/spreadsheetml/2006/main" count="374" uniqueCount="189">
  <si>
    <t>Kod przedmiotu</t>
  </si>
  <si>
    <t>Przedmiot</t>
  </si>
  <si>
    <t>Forma zaliczenia</t>
  </si>
  <si>
    <t>I ROK</t>
  </si>
  <si>
    <t>Razem</t>
  </si>
  <si>
    <t>Wykład</t>
  </si>
  <si>
    <t>Laboratoria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</si>
  <si>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</si>
  <si>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</si>
  <si>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</si>
  <si>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</si>
  <si>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</si>
  <si>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</si>
  <si>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</si>
  <si>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</si>
  <si>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</si>
  <si>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Forma zajęć</t>
  </si>
  <si>
    <t>L.p.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</si>
  <si>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</si>
  <si>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</si>
  <si>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</si>
  <si>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</si>
  <si>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</si>
  <si>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</si>
  <si>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</si>
  <si>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Praktyka zawodowa</t>
  </si>
  <si>
    <t>Ogółem:</t>
  </si>
  <si>
    <t>Razem:</t>
  </si>
  <si>
    <t>Poziom kształcenia: jednolite magisterskie</t>
  </si>
  <si>
    <t>Ćw. Kliniczne</t>
  </si>
  <si>
    <t>Anatomia</t>
  </si>
  <si>
    <t>ZO</t>
  </si>
  <si>
    <t>E</t>
  </si>
  <si>
    <t>A</t>
  </si>
  <si>
    <t>Bch</t>
  </si>
  <si>
    <t>Bf</t>
  </si>
  <si>
    <t>PL</t>
  </si>
  <si>
    <t>PPM</t>
  </si>
  <si>
    <t>HM</t>
  </si>
  <si>
    <t>Biologia molekularna</t>
  </si>
  <si>
    <t>Higiena i epidemiologia</t>
  </si>
  <si>
    <t>Fj</t>
  </si>
  <si>
    <t>Pf</t>
  </si>
  <si>
    <t>Bm</t>
  </si>
  <si>
    <t>Im</t>
  </si>
  <si>
    <t>Diagnostyka laboratoryjna</t>
  </si>
  <si>
    <t>Seminaria przedmiotowe</t>
  </si>
  <si>
    <t>Moduł</t>
  </si>
  <si>
    <t>Szkolenie BHP- 4 h</t>
  </si>
  <si>
    <t>D</t>
  </si>
  <si>
    <t>B</t>
  </si>
  <si>
    <t>F</t>
  </si>
  <si>
    <t>C</t>
  </si>
  <si>
    <t>G</t>
  </si>
  <si>
    <t>Szkolenie biblioteczne- kurs e-learningowy</t>
  </si>
  <si>
    <t>Grupy zajęć, w ramach których osiąga się szczegółowe efekty uczenia się</t>
  </si>
  <si>
    <t>Liczba godzin</t>
  </si>
  <si>
    <t>Liczba punktów ECTS</t>
  </si>
  <si>
    <t>Nasze</t>
  </si>
  <si>
    <t xml:space="preserve">Stwierdza się zgodność z programem studiów: </t>
  </si>
  <si>
    <t xml:space="preserve">Fizjologia </t>
  </si>
  <si>
    <t>Patofizjologia</t>
  </si>
  <si>
    <t>JA</t>
  </si>
  <si>
    <t>Kierunek: analityka medyczna</t>
  </si>
  <si>
    <t>Profil kształcenia: praktyczny</t>
  </si>
  <si>
    <t>Forma studiów: stacjonarne</t>
  </si>
  <si>
    <t>Biofizyka medyczna</t>
  </si>
  <si>
    <t xml:space="preserve">Psychologia </t>
  </si>
  <si>
    <t xml:space="preserve">Histologia </t>
  </si>
  <si>
    <t>Biologia medyczna</t>
  </si>
  <si>
    <t xml:space="preserve">Technologie informacyjne </t>
  </si>
  <si>
    <t>Immunologia</t>
  </si>
  <si>
    <t>Historia medycyny i diagnostyki laboratoryjnej</t>
  </si>
  <si>
    <t>Chemia organiczna</t>
  </si>
  <si>
    <t>Statystyka z elementami matematyki</t>
  </si>
  <si>
    <t>Kwalifikowana pierwsza pomoc</t>
  </si>
  <si>
    <t>Chemia fizyczna</t>
  </si>
  <si>
    <t>Chemia analityczna</t>
  </si>
  <si>
    <t>Socjologia</t>
  </si>
  <si>
    <t>Patomorfologia</t>
  </si>
  <si>
    <t>Analiza instrumentalna</t>
  </si>
  <si>
    <t>Biochemia</t>
  </si>
  <si>
    <t>Systemy jakości i akredytacja laboratoriów</t>
  </si>
  <si>
    <t>Organizacja medycznych laboratoriów diagnostycznych</t>
  </si>
  <si>
    <t>Immunopatologia z immunodiagnostyką</t>
  </si>
  <si>
    <t>Diagnostyka izotopowa</t>
  </si>
  <si>
    <t>Diagnostyka parazytologiczna</t>
  </si>
  <si>
    <t>Etyka zawodowa</t>
  </si>
  <si>
    <t>Chemia kliniczna</t>
  </si>
  <si>
    <t>Analityka ogólna</t>
  </si>
  <si>
    <t>Techniki pobierania materiału biologicznego</t>
  </si>
  <si>
    <t>Cytologia kliniczna</t>
  </si>
  <si>
    <t>Diagnostyka molekularna</t>
  </si>
  <si>
    <t>Prawo medyczne</t>
  </si>
  <si>
    <t>Hematologia laboratoryjna</t>
  </si>
  <si>
    <t>Diagnostyka mikrobiologiczna</t>
  </si>
  <si>
    <t>Biochemia kliniczna</t>
  </si>
  <si>
    <t>Farmakologia</t>
  </si>
  <si>
    <t>Genetyka medyczna</t>
  </si>
  <si>
    <t>Serologia grup krwi i transfuzjologia</t>
  </si>
  <si>
    <t>Toksykologia</t>
  </si>
  <si>
    <t>Praktyczna nauka zawodu</t>
  </si>
  <si>
    <t>Propedeutyka medycyny</t>
  </si>
  <si>
    <t>Statystyka medyczna</t>
  </si>
  <si>
    <t>Laboratoryjna diagnostyka wieku starczego</t>
  </si>
  <si>
    <t>Laboratoryjna diagnostyka pediatryczna</t>
  </si>
  <si>
    <t>Diagnostyka laboratoryjna zdrowia reprodukcyjnego człowieka</t>
  </si>
  <si>
    <t>Podstawy biobankowania</t>
  </si>
  <si>
    <t>Diagnostyka wirusologiczna</t>
  </si>
  <si>
    <t>Podstawy obliczeń chemicznych</t>
  </si>
  <si>
    <t>Praktyka zawodowa w zakresie organizacji i systemów jakości w laboratorium</t>
  </si>
  <si>
    <t>Praktyka zawodowa w zakresie diagnostyki parazytolgicznej</t>
  </si>
  <si>
    <t>H</t>
  </si>
  <si>
    <t>Praktyka z zakresu hematologii i koagulologii</t>
  </si>
  <si>
    <t>Praktyka z zakresu analityki ogólnej</t>
  </si>
  <si>
    <t>Praktyka z zakresu chemii klinicznej</t>
  </si>
  <si>
    <t>BM</t>
  </si>
  <si>
    <t>Hi</t>
  </si>
  <si>
    <t>Przedmioty do wyboru</t>
  </si>
  <si>
    <t>Przedmioty fakultatywne</t>
  </si>
  <si>
    <t xml:space="preserve">A. Nauki biologiczno-medyczne </t>
  </si>
  <si>
    <t xml:space="preserve">B. Nauki chemiczne i elementy statystyki  </t>
  </si>
  <si>
    <t xml:space="preserve">C. Nauki behawioralne i społeczne </t>
  </si>
  <si>
    <t xml:space="preserve">D. Nauki kliniczne oraz prawne i organizacyjne aspekty medycyny laboratoryjnej  </t>
  </si>
  <si>
    <t xml:space="preserve">E. Naukowe aspekty medycyny laboratoryjnej  </t>
  </si>
  <si>
    <t xml:space="preserve">F. Praktyczne aspekty medycyny laboratoryjnej  </t>
  </si>
  <si>
    <t xml:space="preserve">G. Metodologia badań naukowych </t>
  </si>
  <si>
    <t xml:space="preserve">H. Praktyki zawodowe </t>
  </si>
  <si>
    <t>Zdrowie publiczne</t>
  </si>
  <si>
    <t xml:space="preserve">Fakultety </t>
  </si>
  <si>
    <t>wf</t>
  </si>
  <si>
    <t xml:space="preserve">Seminarium dyplomowe i metodologia badań </t>
  </si>
  <si>
    <t>SM</t>
  </si>
  <si>
    <t>ChO</t>
  </si>
  <si>
    <t>ChA</t>
  </si>
  <si>
    <t>ChF</t>
  </si>
  <si>
    <t>SiM</t>
  </si>
  <si>
    <t>TI</t>
  </si>
  <si>
    <t>S</t>
  </si>
  <si>
    <t>P</t>
  </si>
  <si>
    <t>ZdP</t>
  </si>
  <si>
    <t>HiE</t>
  </si>
  <si>
    <t>POCh</t>
  </si>
  <si>
    <t>AI</t>
  </si>
  <si>
    <t>BCh</t>
  </si>
  <si>
    <t>AJiA</t>
  </si>
  <si>
    <t>OMLD</t>
  </si>
  <si>
    <t>ImzIP</t>
  </si>
  <si>
    <t>DI</t>
  </si>
  <si>
    <t>DP</t>
  </si>
  <si>
    <t>CK</t>
  </si>
  <si>
    <t>AO</t>
  </si>
  <si>
    <t>Et</t>
  </si>
  <si>
    <t>ChK</t>
  </si>
  <si>
    <t>PtM</t>
  </si>
  <si>
    <t>TPMB</t>
  </si>
  <si>
    <t>BK</t>
  </si>
  <si>
    <t>LS</t>
  </si>
  <si>
    <t>LPEDI</t>
  </si>
  <si>
    <t>DC</t>
  </si>
  <si>
    <t>PBI</t>
  </si>
  <si>
    <t>DiM</t>
  </si>
  <si>
    <t>PM</t>
  </si>
  <si>
    <t>FM</t>
  </si>
  <si>
    <t>Gme</t>
  </si>
  <si>
    <t>SGKiT</t>
  </si>
  <si>
    <t>T</t>
  </si>
  <si>
    <t>DiW</t>
  </si>
  <si>
    <t>DiL</t>
  </si>
  <si>
    <t>Hlab</t>
  </si>
  <si>
    <t>Pr</t>
  </si>
  <si>
    <t>Liczba punktów ECTS przypisana do zajęć praktycznych</t>
  </si>
  <si>
    <t>Praktyka z zakresu serologii i transfuzjologii</t>
  </si>
  <si>
    <t>Praktyki z zakresie diagnostyki mikrobiologicznej</t>
  </si>
  <si>
    <t>Język obcy</t>
  </si>
  <si>
    <t>Forma</t>
  </si>
  <si>
    <t>liczba godzin</t>
  </si>
  <si>
    <t>Wychowanie fizyczne</t>
  </si>
  <si>
    <t>Razem ECTS</t>
  </si>
  <si>
    <t xml:space="preserve">Łączna liczba punktów ECTS uzyskanych: 300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społeczne- 6 pkt.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kształtujących umiejętności praktyczne 172 pkt ECTS (dla profilu praktycznego)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W ramach  zajęć związanych z prowadzonymi badaniami naukowymi .... pkt ECTS (dla profilu ogólnoakademickiego)  </t>
  </si>
  <si>
    <t>lektorat j.obcego</t>
  </si>
  <si>
    <t>zajęcia z wych. Fiz</t>
  </si>
  <si>
    <t>x</t>
  </si>
  <si>
    <t>Kształcenie online</t>
  </si>
  <si>
    <t>Realizacja od roku akademickiego 2025/2026</t>
  </si>
  <si>
    <t>w</t>
  </si>
  <si>
    <t>Praktyki zawodowe - Laboratorium diagnostyczne</t>
  </si>
  <si>
    <t xml:space="preserve">Ustalono na posiedzeniui Rady Wydziału Medycznego w dniu 10 września 2025 r. </t>
  </si>
  <si>
    <t>Konwersatoria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</si>
</sst>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\ @"/>
  </numFmts>
  <fonts count="23" x14ac:knownFonts="1">
    <font>
      <sz val="11"/>
      <color theme="1"/>
      <name val="Calibri"/>
      <family val="2"/>
      <scheme val="minor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Arial Narrow"/>
      <family val="2"/>
      <charset val="238"/>
    </font>
    <font>
      <sz val="11"/>
      <color rgb="FF000000"/>
      <name val="Corbel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66FF99"/>
        <bgColor rgb="FF000000"/>
      </patternFill>
    </fill>
    <fill>
      <patternFill patternType="solid">
        <fgColor rgb="FF66FF99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203">
    <xf numFmtId="0" fontId="0" fillId="0" borderId="0" xfId="0"/>
    <xf numFmtId="0" fontId="5" fillId="0" borderId="13" xfId="0" applyFont="1" applyBorder="1" applyAlignment="1">
      <alignment horizontal="left" vertical="center" wrapText="1" indent="15"/>
    </xf>
    <xf numFmtId="0" fontId="5" fillId="0" borderId="14" xfId="0" applyFont="1" applyBorder="1" applyAlignment="1">
      <alignment horizontal="left" vertical="center" wrapText="1" indent="3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left" vertical="center" wrapText="1" indent="5"/>
    </xf>
    <xf numFmtId="0" fontId="6" fillId="0" borderId="1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" fillId="0" borderId="6" xfId="2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wrapText="1"/>
    </xf>
    <xf numFmtId="0" fontId="4" fillId="2" borderId="6" xfId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24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12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 textRotation="90" wrapText="1"/>
    </xf>
    <xf numFmtId="164" fontId="9" fillId="0" borderId="6" xfId="0" applyNumberFormat="1" applyFont="1" applyBorder="1" applyAlignment="1">
      <alignment horizontal="center" vertical="center" textRotation="90" wrapText="1"/>
    </xf>
    <xf numFmtId="164" fontId="9" fillId="0" borderId="12" xfId="0" applyNumberFormat="1" applyFont="1" applyBorder="1" applyAlignment="1">
      <alignment horizontal="center" vertical="center" textRotation="90" wrapText="1"/>
    </xf>
    <xf numFmtId="164" fontId="9" fillId="0" borderId="7" xfId="0" applyNumberFormat="1" applyFont="1" applyBorder="1" applyAlignment="1">
      <alignment horizontal="center" vertical="center" textRotation="90" wrapText="1"/>
    </xf>
    <xf numFmtId="164" fontId="12" fillId="0" borderId="6" xfId="0" applyNumberFormat="1" applyFont="1" applyBorder="1" applyAlignment="1">
      <alignment horizontal="center" wrapText="1"/>
    </xf>
    <xf numFmtId="164" fontId="12" fillId="0" borderId="6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164" fontId="9" fillId="0" borderId="12" xfId="0" applyNumberFormat="1" applyFont="1" applyBorder="1" applyAlignment="1">
      <alignment horizontal="center" wrapText="1"/>
    </xf>
    <xf numFmtId="164" fontId="9" fillId="0" borderId="7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/>
    </xf>
    <xf numFmtId="164" fontId="9" fillId="2" borderId="6" xfId="0" applyNumberFormat="1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 wrapText="1"/>
    </xf>
    <xf numFmtId="164" fontId="9" fillId="2" borderId="12" xfId="0" applyNumberFormat="1" applyFont="1" applyFill="1" applyBorder="1" applyAlignment="1">
      <alignment horizontal="center" wrapText="1"/>
    </xf>
    <xf numFmtId="164" fontId="9" fillId="2" borderId="7" xfId="0" applyNumberFormat="1" applyFont="1" applyFill="1" applyBorder="1" applyAlignment="1">
      <alignment horizontal="center" wrapText="1"/>
    </xf>
    <xf numFmtId="164" fontId="9" fillId="0" borderId="24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2" borderId="2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wrapText="1"/>
    </xf>
    <xf numFmtId="0" fontId="16" fillId="8" borderId="6" xfId="0" applyFont="1" applyFill="1" applyBorder="1" applyAlignment="1">
      <alignment horizontal="center" wrapText="1"/>
    </xf>
    <xf numFmtId="164" fontId="16" fillId="8" borderId="6" xfId="0" applyNumberFormat="1" applyFont="1" applyFill="1" applyBorder="1" applyAlignment="1">
      <alignment horizontal="center" wrapText="1"/>
    </xf>
    <xf numFmtId="164" fontId="16" fillId="8" borderId="10" xfId="0" applyNumberFormat="1" applyFont="1" applyFill="1" applyBorder="1" applyAlignment="1">
      <alignment horizontal="center" wrapText="1"/>
    </xf>
    <xf numFmtId="164" fontId="16" fillId="8" borderId="25" xfId="0" applyNumberFormat="1" applyFont="1" applyFill="1" applyBorder="1" applyAlignment="1">
      <alignment horizontal="center" wrapText="1"/>
    </xf>
    <xf numFmtId="164" fontId="16" fillId="8" borderId="18" xfId="0" applyNumberFormat="1" applyFont="1" applyFill="1" applyBorder="1" applyAlignment="1">
      <alignment horizontal="center" wrapText="1"/>
    </xf>
    <xf numFmtId="0" fontId="16" fillId="8" borderId="30" xfId="0" applyFont="1" applyFill="1" applyBorder="1" applyAlignment="1">
      <alignment horizontal="center" wrapText="1"/>
    </xf>
    <xf numFmtId="164" fontId="16" fillId="8" borderId="26" xfId="0" applyNumberFormat="1" applyFont="1" applyFill="1" applyBorder="1" applyAlignment="1">
      <alignment horizontal="center" wrapText="1"/>
    </xf>
    <xf numFmtId="164" fontId="16" fillId="8" borderId="27" xfId="0" applyNumberFormat="1" applyFont="1" applyFill="1" applyBorder="1" applyAlignment="1">
      <alignment horizontal="center" wrapText="1"/>
    </xf>
    <xf numFmtId="164" fontId="1" fillId="4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wrapText="1"/>
    </xf>
    <xf numFmtId="164" fontId="10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9" fillId="5" borderId="24" xfId="0" applyNumberFormat="1" applyFont="1" applyFill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164" fontId="9" fillId="7" borderId="24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164" fontId="10" fillId="5" borderId="12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/>
    </xf>
    <xf numFmtId="0" fontId="9" fillId="0" borderId="0" xfId="0" applyFont="1"/>
    <xf numFmtId="0" fontId="19" fillId="6" borderId="6" xfId="0" applyFont="1" applyFill="1" applyBorder="1" applyAlignment="1">
      <alignment horizontal="center" vertical="center" textRotation="90" wrapText="1"/>
    </xf>
    <xf numFmtId="0" fontId="19" fillId="7" borderId="6" xfId="0" applyFont="1" applyFill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/>
    </xf>
    <xf numFmtId="164" fontId="9" fillId="0" borderId="10" xfId="0" applyNumberFormat="1" applyFont="1" applyBorder="1"/>
    <xf numFmtId="164" fontId="9" fillId="2" borderId="10" xfId="0" applyNumberFormat="1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164" fontId="9" fillId="0" borderId="1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/>
    <xf numFmtId="164" fontId="9" fillId="2" borderId="10" xfId="0" applyNumberFormat="1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6" fillId="8" borderId="0" xfId="0" applyFont="1" applyFill="1" applyAlignment="1">
      <alignment horizontal="center"/>
    </xf>
    <xf numFmtId="164" fontId="9" fillId="4" borderId="6" xfId="0" applyNumberFormat="1" applyFont="1" applyFill="1" applyBorder="1" applyAlignment="1">
      <alignment horizontal="center" wrapText="1"/>
    </xf>
    <xf numFmtId="164" fontId="9" fillId="4" borderId="6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horizontal="center" wrapText="1"/>
    </xf>
    <xf numFmtId="0" fontId="9" fillId="4" borderId="0" xfId="0" applyFont="1" applyFill="1" applyAlignment="1">
      <alignment horizontal="center"/>
    </xf>
    <xf numFmtId="164" fontId="9" fillId="0" borderId="6" xfId="0" applyNumberFormat="1" applyFont="1" applyBorder="1" applyAlignment="1">
      <alignment wrapText="1"/>
    </xf>
    <xf numFmtId="164" fontId="10" fillId="0" borderId="6" xfId="0" applyNumberFormat="1" applyFont="1" applyBorder="1" applyAlignment="1">
      <alignment wrapText="1"/>
    </xf>
    <xf numFmtId="164" fontId="16" fillId="8" borderId="6" xfId="0" applyNumberFormat="1" applyFont="1" applyFill="1" applyBorder="1" applyAlignment="1">
      <alignment horizontal="center" vertical="center" wrapText="1"/>
    </xf>
    <xf numFmtId="164" fontId="15" fillId="8" borderId="6" xfId="0" applyNumberFormat="1" applyFont="1" applyFill="1" applyBorder="1" applyAlignment="1">
      <alignment horizont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6" fillId="8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164" fontId="7" fillId="0" borderId="6" xfId="0" applyNumberFormat="1" applyFont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wrapText="1"/>
    </xf>
    <xf numFmtId="164" fontId="9" fillId="2" borderId="7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5" fillId="8" borderId="6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164" fontId="15" fillId="8" borderId="6" xfId="0" applyNumberFormat="1" applyFont="1" applyFill="1" applyBorder="1" applyAlignment="1">
      <alignment horizontal="left" vertical="center" wrapText="1"/>
    </xf>
    <xf numFmtId="164" fontId="16" fillId="8" borderId="6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Medium9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rstudrzeszow-my.sharepoint.com/Users/RAFA~1/AppData/Local/Temp/Kopia_Kopia_plany_studiow_rok_akademicki_2021_22_niestacjonarne_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OK I "/>
      <sheetName val=" ROK II "/>
      <sheetName val=" ROK III"/>
      <sheetName val=" ROK IV"/>
      <sheetName val="ROK V"/>
    </sheetNames>
    <sheetDataSet>
      <sheetData sheetId="0">
        <row r="24">
          <cell r="C24" t="str">
            <v>Chemia ogólna i nieorganiczna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6"/>
  <sheetViews>
    <sheetView tabSelected="1" view="pageBreakPreview" zoomScale="60" zoomScaleNormal="80" workbookViewId="0">
      <pane xSplit="5" ySplit="12" topLeftCell="F13" activePane="bottomRight" state="frozen"/>
      <selection pane="topRight" activeCell="F1" sqref="F1"/>
      <selection pane="bottomLeft" activeCell="A14" sqref="A14"/>
      <selection pane="bottomRight" activeCell="BS85" sqref="A1:BS85"/>
    </sheetView>
  </sheetViews>
  <sheetFormatPr defaultColWidth="8.85546875" defaultRowHeight="16.5" x14ac:dyDescent="0.3"/>
  <cols>
    <col min="1" max="1" width="4.140625" style="114" customWidth="1"/>
    <col min="2" max="2" width="6.140625" style="114" customWidth="1"/>
    <col min="3" max="3" width="37.5703125" style="114" customWidth="1"/>
    <col min="4" max="4" width="4.42578125" style="114" customWidth="1"/>
    <col min="5" max="5" width="4.140625" style="144" customWidth="1"/>
    <col min="6" max="6" width="6.28515625" style="114" bestFit="1" customWidth="1"/>
    <col min="7" max="7" width="5" style="114" bestFit="1" customWidth="1"/>
    <col min="8" max="9" width="3.5703125" style="114" bestFit="1" customWidth="1"/>
    <col min="10" max="10" width="5" style="114" customWidth="1"/>
    <col min="11" max="11" width="6.28515625" style="114" bestFit="1" customWidth="1"/>
    <col min="12" max="12" width="6.28515625" style="114" customWidth="1"/>
    <col min="13" max="13" width="6.28515625" style="114" bestFit="1" customWidth="1"/>
    <col min="14" max="15" width="5" style="114" bestFit="1" customWidth="1"/>
    <col min="16" max="16" width="5" style="148" bestFit="1" customWidth="1"/>
    <col min="17" max="17" width="4.42578125" style="148" customWidth="1"/>
    <col min="18" max="18" width="5" style="114" bestFit="1" customWidth="1"/>
    <col min="19" max="19" width="5" style="114" customWidth="1"/>
    <col min="20" max="21" width="5" style="114" bestFit="1" customWidth="1"/>
    <col min="22" max="23" width="4.42578125" style="114" customWidth="1"/>
    <col min="24" max="24" width="4.28515625" style="114" bestFit="1" customWidth="1"/>
    <col min="25" max="27" width="5" style="114" bestFit="1" customWidth="1"/>
    <col min="28" max="29" width="4.42578125" style="114" customWidth="1"/>
    <col min="30" max="30" width="3.85546875" style="114" bestFit="1" customWidth="1"/>
    <col min="31" max="33" width="5" style="114" bestFit="1" customWidth="1"/>
    <col min="34" max="34" width="4.5703125" style="114" bestFit="1" customWidth="1"/>
    <col min="35" max="35" width="3.85546875" style="114" bestFit="1" customWidth="1"/>
    <col min="36" max="38" width="5" style="114" bestFit="1" customWidth="1"/>
    <col min="39" max="39" width="4.5703125" style="114" bestFit="1" customWidth="1"/>
    <col min="40" max="40" width="3.85546875" style="114" bestFit="1" customWidth="1"/>
    <col min="41" max="41" width="5" style="114" bestFit="1" customWidth="1"/>
    <col min="42" max="42" width="5" style="114" customWidth="1"/>
    <col min="43" max="43" width="5" style="114" bestFit="1" customWidth="1"/>
    <col min="44" max="46" width="3.85546875" style="114" bestFit="1" customWidth="1"/>
    <col min="47" max="47" width="5" style="114" bestFit="1" customWidth="1"/>
    <col min="48" max="48" width="5" style="114" customWidth="1"/>
    <col min="49" max="49" width="5" style="114" bestFit="1" customWidth="1"/>
    <col min="50" max="52" width="3.85546875" style="114" bestFit="1" customWidth="1"/>
    <col min="53" max="53" width="5" style="114" bestFit="1" customWidth="1"/>
    <col min="54" max="56" width="3.85546875" style="114" bestFit="1" customWidth="1"/>
    <col min="57" max="57" width="4.28515625" style="114" bestFit="1" customWidth="1"/>
    <col min="58" max="58" width="5" style="114" bestFit="1" customWidth="1"/>
    <col min="59" max="59" width="4.28515625" style="114" bestFit="1" customWidth="1"/>
    <col min="60" max="60" width="5" style="114" bestFit="1" customWidth="1"/>
    <col min="61" max="62" width="4.28515625" style="114" bestFit="1" customWidth="1"/>
    <col min="63" max="65" width="5" style="114" bestFit="1" customWidth="1"/>
    <col min="66" max="67" width="4.28515625" style="114" bestFit="1" customWidth="1"/>
    <col min="68" max="68" width="5" style="114" bestFit="1" customWidth="1"/>
    <col min="69" max="69" width="4.28515625" style="114" bestFit="1" customWidth="1"/>
    <col min="70" max="70" width="4.28515625" style="147" bestFit="1" customWidth="1"/>
    <col min="71" max="71" width="8.85546875" style="113"/>
    <col min="72" max="16384" width="8.85546875" style="114"/>
  </cols>
  <sheetData>
    <row r="1" spans="1:71" ht="21" thickTop="1" x14ac:dyDescent="0.3">
      <c r="A1" s="155" t="s">
        <v>24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</row>
    <row r="2" spans="1:71" ht="20.25" x14ac:dyDescent="0.3">
      <c r="A2" s="158" t="s">
        <v>63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</row>
    <row r="3" spans="1:71" ht="20.25" x14ac:dyDescent="0.3">
      <c r="A3" s="158" t="s">
        <v>28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</row>
    <row r="4" spans="1:71" ht="20.25" x14ac:dyDescent="0.3">
      <c r="A4" s="158" t="s">
        <v>64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</row>
    <row r="5" spans="1:71" ht="20.25" x14ac:dyDescent="0.3">
      <c r="A5" s="158" t="s">
        <v>65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</row>
    <row r="6" spans="1:71" ht="20.25" x14ac:dyDescent="0.3">
      <c r="A6" s="179" t="s">
        <v>184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</row>
    <row r="7" spans="1:71" ht="17.25" thickBot="1" x14ac:dyDescent="0.35">
      <c r="A7" s="181"/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</row>
    <row r="8" spans="1:71" ht="15.75" customHeight="1" x14ac:dyDescent="0.3">
      <c r="A8" s="182" t="s">
        <v>17</v>
      </c>
      <c r="B8" s="184" t="s">
        <v>0</v>
      </c>
      <c r="C8" s="182" t="s">
        <v>1</v>
      </c>
      <c r="D8" s="184" t="s">
        <v>47</v>
      </c>
      <c r="E8" s="183" t="s">
        <v>2</v>
      </c>
      <c r="F8" s="182" t="s">
        <v>16</v>
      </c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201"/>
      <c r="R8" s="163" t="s">
        <v>3</v>
      </c>
      <c r="S8" s="185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5"/>
      <c r="AE8" s="163" t="s">
        <v>10</v>
      </c>
      <c r="AF8" s="164"/>
      <c r="AG8" s="164"/>
      <c r="AH8" s="164"/>
      <c r="AI8" s="164"/>
      <c r="AJ8" s="164"/>
      <c r="AK8" s="164"/>
      <c r="AL8" s="164"/>
      <c r="AM8" s="164"/>
      <c r="AN8" s="165"/>
      <c r="AO8" s="163" t="s">
        <v>13</v>
      </c>
      <c r="AP8" s="185"/>
      <c r="AQ8" s="164"/>
      <c r="AR8" s="164"/>
      <c r="AS8" s="164"/>
      <c r="AT8" s="164"/>
      <c r="AU8" s="164"/>
      <c r="AV8" s="164"/>
      <c r="AW8" s="164"/>
      <c r="AX8" s="164"/>
      <c r="AY8" s="165"/>
      <c r="AZ8" s="163" t="s">
        <v>18</v>
      </c>
      <c r="BA8" s="164"/>
      <c r="BB8" s="164"/>
      <c r="BC8" s="164"/>
      <c r="BD8" s="164"/>
      <c r="BE8" s="164"/>
      <c r="BF8" s="164"/>
      <c r="BG8" s="164"/>
      <c r="BH8" s="164"/>
      <c r="BI8" s="165"/>
      <c r="BJ8" s="163" t="s">
        <v>19</v>
      </c>
      <c r="BK8" s="164"/>
      <c r="BL8" s="164"/>
      <c r="BM8" s="164"/>
      <c r="BN8" s="164"/>
      <c r="BO8" s="164"/>
      <c r="BP8" s="164"/>
      <c r="BQ8" s="164"/>
      <c r="BR8" s="165"/>
    </row>
    <row r="9" spans="1:71" ht="15.75" customHeight="1" thickBot="1" x14ac:dyDescent="0.35">
      <c r="A9" s="182"/>
      <c r="B9" s="184"/>
      <c r="C9" s="182"/>
      <c r="D9" s="184"/>
      <c r="E9" s="183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201"/>
      <c r="R9" s="186"/>
      <c r="S9" s="187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9"/>
      <c r="AE9" s="190"/>
      <c r="AF9" s="191"/>
      <c r="AG9" s="191"/>
      <c r="AH9" s="191"/>
      <c r="AI9" s="191"/>
      <c r="AJ9" s="191"/>
      <c r="AK9" s="191"/>
      <c r="AL9" s="191"/>
      <c r="AM9" s="191"/>
      <c r="AN9" s="192"/>
      <c r="AO9" s="186"/>
      <c r="AP9" s="187"/>
      <c r="AQ9" s="188"/>
      <c r="AR9" s="188"/>
      <c r="AS9" s="188"/>
      <c r="AT9" s="188"/>
      <c r="AU9" s="188"/>
      <c r="AV9" s="188"/>
      <c r="AW9" s="188"/>
      <c r="AX9" s="188"/>
      <c r="AY9" s="189"/>
      <c r="AZ9" s="186"/>
      <c r="BA9" s="188"/>
      <c r="BB9" s="188"/>
      <c r="BC9" s="188"/>
      <c r="BD9" s="188"/>
      <c r="BE9" s="188"/>
      <c r="BF9" s="188"/>
      <c r="BG9" s="188"/>
      <c r="BH9" s="188"/>
      <c r="BI9" s="189"/>
      <c r="BJ9" s="186"/>
      <c r="BK9" s="188"/>
      <c r="BL9" s="188"/>
      <c r="BM9" s="188"/>
      <c r="BN9" s="188"/>
      <c r="BO9" s="188"/>
      <c r="BP9" s="188"/>
      <c r="BQ9" s="188"/>
      <c r="BR9" s="189"/>
    </row>
    <row r="10" spans="1:71" ht="15.75" customHeight="1" x14ac:dyDescent="0.3">
      <c r="A10" s="182"/>
      <c r="B10" s="184"/>
      <c r="C10" s="182"/>
      <c r="D10" s="184"/>
      <c r="E10" s="183"/>
      <c r="F10" s="182"/>
      <c r="G10" s="182"/>
      <c r="H10" s="202" t="s">
        <v>183</v>
      </c>
      <c r="I10" s="202"/>
      <c r="J10" s="202"/>
      <c r="K10" s="182"/>
      <c r="L10" s="182"/>
      <c r="M10" s="182"/>
      <c r="N10" s="182"/>
      <c r="O10" s="182"/>
      <c r="P10" s="182"/>
      <c r="Q10" s="201"/>
      <c r="R10" s="195" t="s">
        <v>7</v>
      </c>
      <c r="S10" s="172"/>
      <c r="T10" s="173"/>
      <c r="U10" s="173"/>
      <c r="V10" s="173"/>
      <c r="W10" s="173"/>
      <c r="X10" s="196"/>
      <c r="Y10" s="195" t="s">
        <v>9</v>
      </c>
      <c r="Z10" s="173"/>
      <c r="AA10" s="173"/>
      <c r="AB10" s="173"/>
      <c r="AC10" s="173"/>
      <c r="AD10" s="174"/>
      <c r="AE10" s="163" t="s">
        <v>11</v>
      </c>
      <c r="AF10" s="164"/>
      <c r="AG10" s="164"/>
      <c r="AH10" s="164"/>
      <c r="AI10" s="165"/>
      <c r="AJ10" s="163" t="s">
        <v>12</v>
      </c>
      <c r="AK10" s="164"/>
      <c r="AL10" s="164"/>
      <c r="AM10" s="164"/>
      <c r="AN10" s="165"/>
      <c r="AO10" s="163" t="s">
        <v>14</v>
      </c>
      <c r="AP10" s="185"/>
      <c r="AQ10" s="164"/>
      <c r="AR10" s="164"/>
      <c r="AS10" s="164"/>
      <c r="AT10" s="165"/>
      <c r="AU10" s="172" t="s">
        <v>15</v>
      </c>
      <c r="AV10" s="172"/>
      <c r="AW10" s="173"/>
      <c r="AX10" s="173"/>
      <c r="AY10" s="174"/>
      <c r="AZ10" s="163" t="s">
        <v>20</v>
      </c>
      <c r="BA10" s="164"/>
      <c r="BB10" s="164"/>
      <c r="BC10" s="164"/>
      <c r="BD10" s="165"/>
      <c r="BE10" s="172" t="s">
        <v>21</v>
      </c>
      <c r="BF10" s="173"/>
      <c r="BG10" s="173"/>
      <c r="BH10" s="173"/>
      <c r="BI10" s="174"/>
      <c r="BJ10" s="163" t="s">
        <v>22</v>
      </c>
      <c r="BK10" s="164"/>
      <c r="BL10" s="164"/>
      <c r="BM10" s="164"/>
      <c r="BN10" s="165"/>
      <c r="BO10" s="172" t="s">
        <v>23</v>
      </c>
      <c r="BP10" s="173"/>
      <c r="BQ10" s="173"/>
      <c r="BR10" s="174"/>
    </row>
    <row r="11" spans="1:71" ht="15.75" customHeight="1" x14ac:dyDescent="0.3">
      <c r="A11" s="182"/>
      <c r="B11" s="184"/>
      <c r="C11" s="182"/>
      <c r="D11" s="184"/>
      <c r="E11" s="183"/>
      <c r="F11" s="182"/>
      <c r="G11" s="182"/>
      <c r="H11" s="202"/>
      <c r="I11" s="202"/>
      <c r="J11" s="202"/>
      <c r="K11" s="182"/>
      <c r="L11" s="182"/>
      <c r="M11" s="182"/>
      <c r="N11" s="182"/>
      <c r="O11" s="182"/>
      <c r="P11" s="182"/>
      <c r="Q11" s="201"/>
      <c r="R11" s="166"/>
      <c r="S11" s="175"/>
      <c r="T11" s="167"/>
      <c r="U11" s="167"/>
      <c r="V11" s="167"/>
      <c r="W11" s="167"/>
      <c r="X11" s="197"/>
      <c r="Y11" s="166"/>
      <c r="Z11" s="167"/>
      <c r="AA11" s="167"/>
      <c r="AB11" s="167"/>
      <c r="AC11" s="167"/>
      <c r="AD11" s="168"/>
      <c r="AE11" s="166"/>
      <c r="AF11" s="167"/>
      <c r="AG11" s="167"/>
      <c r="AH11" s="167"/>
      <c r="AI11" s="168"/>
      <c r="AJ11" s="166"/>
      <c r="AK11" s="167"/>
      <c r="AL11" s="167"/>
      <c r="AM11" s="167"/>
      <c r="AN11" s="168"/>
      <c r="AO11" s="166"/>
      <c r="AP11" s="175"/>
      <c r="AQ11" s="167"/>
      <c r="AR11" s="167"/>
      <c r="AS11" s="167"/>
      <c r="AT11" s="168"/>
      <c r="AU11" s="175"/>
      <c r="AV11" s="175"/>
      <c r="AW11" s="167"/>
      <c r="AX11" s="167"/>
      <c r="AY11" s="168"/>
      <c r="AZ11" s="166"/>
      <c r="BA11" s="167"/>
      <c r="BB11" s="167"/>
      <c r="BC11" s="167"/>
      <c r="BD11" s="168"/>
      <c r="BE11" s="175"/>
      <c r="BF11" s="167"/>
      <c r="BG11" s="167"/>
      <c r="BH11" s="167"/>
      <c r="BI11" s="168"/>
      <c r="BJ11" s="166"/>
      <c r="BK11" s="167"/>
      <c r="BL11" s="167"/>
      <c r="BM11" s="167"/>
      <c r="BN11" s="168"/>
      <c r="BO11" s="175"/>
      <c r="BP11" s="167"/>
      <c r="BQ11" s="167"/>
      <c r="BR11" s="168"/>
    </row>
    <row r="12" spans="1:71" ht="144" x14ac:dyDescent="0.3">
      <c r="A12" s="182"/>
      <c r="B12" s="184"/>
      <c r="C12" s="182"/>
      <c r="D12" s="184"/>
      <c r="E12" s="183"/>
      <c r="F12" s="20" t="s">
        <v>4</v>
      </c>
      <c r="G12" s="20" t="s">
        <v>178</v>
      </c>
      <c r="H12" s="115" t="s">
        <v>175</v>
      </c>
      <c r="I12" s="115" t="s">
        <v>176</v>
      </c>
      <c r="J12" s="115" t="s">
        <v>8</v>
      </c>
      <c r="K12" s="20" t="s">
        <v>5</v>
      </c>
      <c r="L12" s="20" t="s">
        <v>188</v>
      </c>
      <c r="M12" s="20" t="s">
        <v>6</v>
      </c>
      <c r="N12" s="20" t="s">
        <v>29</v>
      </c>
      <c r="O12" s="20" t="s">
        <v>46</v>
      </c>
      <c r="P12" s="20" t="s">
        <v>180</v>
      </c>
      <c r="Q12" s="111" t="s">
        <v>181</v>
      </c>
      <c r="R12" s="39" t="s">
        <v>5</v>
      </c>
      <c r="S12" s="20" t="s">
        <v>188</v>
      </c>
      <c r="T12" s="20" t="s">
        <v>6</v>
      </c>
      <c r="U12" s="20" t="s">
        <v>46</v>
      </c>
      <c r="V12" s="112" t="s">
        <v>180</v>
      </c>
      <c r="W12" s="112" t="s">
        <v>181</v>
      </c>
      <c r="X12" s="41" t="s">
        <v>8</v>
      </c>
      <c r="Y12" s="39" t="s">
        <v>5</v>
      </c>
      <c r="Z12" s="20" t="s">
        <v>6</v>
      </c>
      <c r="AA12" s="20" t="s">
        <v>46</v>
      </c>
      <c r="AB12" s="112" t="s">
        <v>180</v>
      </c>
      <c r="AC12" s="112" t="s">
        <v>181</v>
      </c>
      <c r="AD12" s="40" t="s">
        <v>8</v>
      </c>
      <c r="AE12" s="39" t="s">
        <v>5</v>
      </c>
      <c r="AF12" s="20" t="s">
        <v>6</v>
      </c>
      <c r="AG12" s="20" t="s">
        <v>46</v>
      </c>
      <c r="AH12" s="112" t="s">
        <v>180</v>
      </c>
      <c r="AI12" s="40" t="s">
        <v>8</v>
      </c>
      <c r="AJ12" s="39" t="s">
        <v>5</v>
      </c>
      <c r="AK12" s="20" t="s">
        <v>6</v>
      </c>
      <c r="AL12" s="20" t="s">
        <v>46</v>
      </c>
      <c r="AM12" s="112" t="s">
        <v>180</v>
      </c>
      <c r="AN12" s="40" t="s">
        <v>8</v>
      </c>
      <c r="AO12" s="39" t="s">
        <v>5</v>
      </c>
      <c r="AP12" s="20" t="s">
        <v>188</v>
      </c>
      <c r="AQ12" s="20" t="s">
        <v>6</v>
      </c>
      <c r="AR12" s="20" t="s">
        <v>29</v>
      </c>
      <c r="AS12" s="20" t="s">
        <v>46</v>
      </c>
      <c r="AT12" s="40" t="s">
        <v>8</v>
      </c>
      <c r="AU12" s="38" t="s">
        <v>5</v>
      </c>
      <c r="AV12" s="20" t="s">
        <v>188</v>
      </c>
      <c r="AW12" s="20" t="s">
        <v>6</v>
      </c>
      <c r="AX12" s="20" t="s">
        <v>46</v>
      </c>
      <c r="AY12" s="40" t="s">
        <v>8</v>
      </c>
      <c r="AZ12" s="39" t="s">
        <v>5</v>
      </c>
      <c r="BA12" s="20" t="s">
        <v>6</v>
      </c>
      <c r="BB12" s="20" t="s">
        <v>29</v>
      </c>
      <c r="BC12" s="20" t="s">
        <v>46</v>
      </c>
      <c r="BD12" s="40" t="s">
        <v>8</v>
      </c>
      <c r="BE12" s="38" t="s">
        <v>5</v>
      </c>
      <c r="BF12" s="20" t="s">
        <v>6</v>
      </c>
      <c r="BG12" s="20" t="s">
        <v>29</v>
      </c>
      <c r="BH12" s="20" t="s">
        <v>46</v>
      </c>
      <c r="BI12" s="40" t="s">
        <v>8</v>
      </c>
      <c r="BJ12" s="39" t="s">
        <v>5</v>
      </c>
      <c r="BK12" s="20" t="s">
        <v>6</v>
      </c>
      <c r="BL12" s="20" t="s">
        <v>29</v>
      </c>
      <c r="BM12" s="20" t="s">
        <v>46</v>
      </c>
      <c r="BN12" s="40" t="s">
        <v>8</v>
      </c>
      <c r="BO12" s="38" t="s">
        <v>5</v>
      </c>
      <c r="BP12" s="20" t="s">
        <v>6</v>
      </c>
      <c r="BQ12" s="20" t="s">
        <v>46</v>
      </c>
      <c r="BR12" s="40" t="s">
        <v>8</v>
      </c>
      <c r="BS12" s="17" t="s">
        <v>171</v>
      </c>
    </row>
    <row r="13" spans="1:71" x14ac:dyDescent="0.3">
      <c r="A13" s="12">
        <v>1</v>
      </c>
      <c r="B13" s="20"/>
      <c r="C13" s="21" t="s">
        <v>177</v>
      </c>
      <c r="D13" s="22"/>
      <c r="E13" s="23" t="s">
        <v>31</v>
      </c>
      <c r="F13" s="21">
        <f t="shared" ref="F13:F34" si="0">SUM(K13:Q13)</f>
        <v>60</v>
      </c>
      <c r="G13" s="21">
        <v>0</v>
      </c>
      <c r="H13" s="116"/>
      <c r="I13" s="116"/>
      <c r="J13" s="116"/>
      <c r="K13" s="45">
        <v>0</v>
      </c>
      <c r="L13" s="45"/>
      <c r="M13" s="45">
        <v>0</v>
      </c>
      <c r="N13" s="45">
        <v>0</v>
      </c>
      <c r="O13" s="45">
        <v>0</v>
      </c>
      <c r="P13" s="45">
        <v>0</v>
      </c>
      <c r="Q13" s="117">
        <v>60</v>
      </c>
      <c r="R13" s="64">
        <v>0</v>
      </c>
      <c r="S13" s="67"/>
      <c r="T13" s="65">
        <v>0</v>
      </c>
      <c r="U13" s="65">
        <v>0</v>
      </c>
      <c r="V13" s="65">
        <v>0</v>
      </c>
      <c r="W13" s="65">
        <v>30</v>
      </c>
      <c r="X13" s="94">
        <v>0</v>
      </c>
      <c r="Y13" s="64">
        <v>0</v>
      </c>
      <c r="Z13" s="65">
        <v>0</v>
      </c>
      <c r="AA13" s="53">
        <v>0</v>
      </c>
      <c r="AB13" s="53"/>
      <c r="AC13" s="53">
        <v>30</v>
      </c>
      <c r="AD13" s="95">
        <v>0</v>
      </c>
      <c r="AE13" s="46"/>
      <c r="AF13" s="47"/>
      <c r="AG13" s="47"/>
      <c r="AH13" s="47"/>
      <c r="AI13" s="48"/>
      <c r="AJ13" s="46"/>
      <c r="AK13" s="47"/>
      <c r="AL13" s="47"/>
      <c r="AM13" s="47"/>
      <c r="AN13" s="48"/>
      <c r="AO13" s="46"/>
      <c r="AP13" s="49"/>
      <c r="AQ13" s="47"/>
      <c r="AR13" s="47"/>
      <c r="AS13" s="47"/>
      <c r="AT13" s="48"/>
      <c r="AU13" s="49"/>
      <c r="AV13" s="49"/>
      <c r="AW13" s="47"/>
      <c r="AX13" s="47"/>
      <c r="AY13" s="48"/>
      <c r="AZ13" s="46"/>
      <c r="BA13" s="47"/>
      <c r="BB13" s="47"/>
      <c r="BC13" s="47"/>
      <c r="BD13" s="48"/>
      <c r="BE13" s="49"/>
      <c r="BF13" s="47"/>
      <c r="BG13" s="47"/>
      <c r="BH13" s="47"/>
      <c r="BI13" s="48"/>
      <c r="BJ13" s="46"/>
      <c r="BK13" s="47"/>
      <c r="BL13" s="47"/>
      <c r="BM13" s="47"/>
      <c r="BN13" s="48"/>
      <c r="BO13" s="49"/>
      <c r="BP13" s="47"/>
      <c r="BQ13" s="47"/>
      <c r="BR13" s="48"/>
      <c r="BS13" s="17"/>
    </row>
    <row r="14" spans="1:71" x14ac:dyDescent="0.3">
      <c r="A14" s="12">
        <v>2</v>
      </c>
      <c r="B14" s="10" t="s">
        <v>62</v>
      </c>
      <c r="C14" s="25" t="s">
        <v>174</v>
      </c>
      <c r="D14" s="26" t="s">
        <v>52</v>
      </c>
      <c r="E14" s="27" t="s">
        <v>32</v>
      </c>
      <c r="F14" s="21">
        <f t="shared" si="0"/>
        <v>120</v>
      </c>
      <c r="G14" s="19">
        <f t="shared" ref="G14:G31" si="1">SUM(X14+AD14+AI14+AN14)</f>
        <v>7</v>
      </c>
      <c r="H14" s="42"/>
      <c r="I14" s="42"/>
      <c r="J14" s="42"/>
      <c r="K14" s="50">
        <f t="shared" ref="K14:K31" si="2">SUM(R14+Y14)</f>
        <v>0</v>
      </c>
      <c r="L14" s="50"/>
      <c r="M14" s="51">
        <f t="shared" ref="M14:M31" si="3">SUM(T14+Z14)</f>
        <v>0</v>
      </c>
      <c r="N14" s="51">
        <v>0</v>
      </c>
      <c r="O14" s="50">
        <v>0</v>
      </c>
      <c r="P14" s="50">
        <v>120</v>
      </c>
      <c r="Q14" s="117">
        <v>0</v>
      </c>
      <c r="R14" s="64">
        <v>0</v>
      </c>
      <c r="S14" s="67"/>
      <c r="T14" s="65">
        <v>0</v>
      </c>
      <c r="U14" s="65">
        <v>0</v>
      </c>
      <c r="V14" s="65">
        <v>30</v>
      </c>
      <c r="W14" s="65"/>
      <c r="X14" s="94">
        <v>1</v>
      </c>
      <c r="Y14" s="52">
        <v>0</v>
      </c>
      <c r="Z14" s="53">
        <v>0</v>
      </c>
      <c r="AA14" s="53">
        <v>0</v>
      </c>
      <c r="AB14" s="53">
        <v>30</v>
      </c>
      <c r="AC14" s="53"/>
      <c r="AD14" s="95">
        <v>2</v>
      </c>
      <c r="AE14" s="64">
        <v>0</v>
      </c>
      <c r="AF14" s="65">
        <v>0</v>
      </c>
      <c r="AG14" s="65">
        <v>0</v>
      </c>
      <c r="AH14" s="65">
        <v>30</v>
      </c>
      <c r="AI14" s="96">
        <v>2</v>
      </c>
      <c r="AJ14" s="64">
        <v>0</v>
      </c>
      <c r="AK14" s="65">
        <v>0</v>
      </c>
      <c r="AL14" s="65">
        <v>0</v>
      </c>
      <c r="AM14" s="65">
        <v>30</v>
      </c>
      <c r="AN14" s="96">
        <v>2</v>
      </c>
      <c r="AO14" s="52"/>
      <c r="AP14" s="55"/>
      <c r="AQ14" s="53"/>
      <c r="AR14" s="53"/>
      <c r="AS14" s="53"/>
      <c r="AT14" s="54"/>
      <c r="AU14" s="55"/>
      <c r="AV14" s="55"/>
      <c r="AW14" s="53"/>
      <c r="AX14" s="53"/>
      <c r="AY14" s="54"/>
      <c r="AZ14" s="52"/>
      <c r="BA14" s="53"/>
      <c r="BB14" s="53"/>
      <c r="BC14" s="53"/>
      <c r="BD14" s="54"/>
      <c r="BE14" s="55"/>
      <c r="BF14" s="53"/>
      <c r="BG14" s="53"/>
      <c r="BH14" s="53"/>
      <c r="BI14" s="54"/>
      <c r="BJ14" s="52"/>
      <c r="BK14" s="53"/>
      <c r="BL14" s="53"/>
      <c r="BM14" s="53"/>
      <c r="BN14" s="54"/>
      <c r="BO14" s="55"/>
      <c r="BP14" s="53"/>
      <c r="BQ14" s="53"/>
      <c r="BR14" s="54"/>
    </row>
    <row r="15" spans="1:71" x14ac:dyDescent="0.3">
      <c r="A15" s="12">
        <v>3</v>
      </c>
      <c r="B15" s="29" t="s">
        <v>33</v>
      </c>
      <c r="C15" s="24" t="s">
        <v>30</v>
      </c>
      <c r="D15" s="24" t="s">
        <v>33</v>
      </c>
      <c r="E15" s="30" t="s">
        <v>32</v>
      </c>
      <c r="F15" s="21">
        <f>SUM(L15:Q15)</f>
        <v>75</v>
      </c>
      <c r="G15" s="10">
        <f t="shared" si="1"/>
        <v>5</v>
      </c>
      <c r="H15" s="43"/>
      <c r="I15" s="43"/>
      <c r="J15" s="43"/>
      <c r="L15" s="53">
        <v>30</v>
      </c>
      <c r="M15" s="56">
        <f t="shared" si="3"/>
        <v>30</v>
      </c>
      <c r="N15" s="56">
        <v>0</v>
      </c>
      <c r="O15" s="53">
        <f t="shared" ref="O15:O31" si="4">SUM(U15+AA15+AG15+AL15)</f>
        <v>15</v>
      </c>
      <c r="P15" s="53"/>
      <c r="Q15" s="118"/>
      <c r="R15" s="64"/>
      <c r="S15" s="67">
        <v>30</v>
      </c>
      <c r="T15" s="65">
        <v>30</v>
      </c>
      <c r="U15" s="65">
        <v>15</v>
      </c>
      <c r="V15" s="65"/>
      <c r="W15" s="65"/>
      <c r="X15" s="94">
        <v>5</v>
      </c>
      <c r="Y15" s="64">
        <v>0</v>
      </c>
      <c r="Z15" s="65">
        <v>0</v>
      </c>
      <c r="AA15" s="65">
        <v>0</v>
      </c>
      <c r="AB15" s="65"/>
      <c r="AC15" s="65"/>
      <c r="AD15" s="96">
        <v>0</v>
      </c>
      <c r="AE15" s="52"/>
      <c r="AF15" s="53"/>
      <c r="AG15" s="53"/>
      <c r="AH15" s="53"/>
      <c r="AI15" s="54"/>
      <c r="AJ15" s="52"/>
      <c r="AK15" s="53"/>
      <c r="AL15" s="53"/>
      <c r="AM15" s="53"/>
      <c r="AN15" s="54"/>
      <c r="AO15" s="52"/>
      <c r="AP15" s="55"/>
      <c r="AQ15" s="53"/>
      <c r="AR15" s="53"/>
      <c r="AS15" s="53"/>
      <c r="AT15" s="54"/>
      <c r="AU15" s="55"/>
      <c r="AV15" s="55"/>
      <c r="AW15" s="53"/>
      <c r="AX15" s="53"/>
      <c r="AY15" s="54"/>
      <c r="AZ15" s="52"/>
      <c r="BA15" s="53"/>
      <c r="BB15" s="53"/>
      <c r="BC15" s="53"/>
      <c r="BD15" s="54"/>
      <c r="BE15" s="55"/>
      <c r="BF15" s="53"/>
      <c r="BG15" s="53"/>
      <c r="BH15" s="53"/>
      <c r="BI15" s="54"/>
      <c r="BJ15" s="52"/>
      <c r="BK15" s="53"/>
      <c r="BL15" s="53"/>
      <c r="BM15" s="53"/>
      <c r="BN15" s="54"/>
      <c r="BO15" s="55"/>
      <c r="BP15" s="53"/>
      <c r="BQ15" s="53"/>
      <c r="BR15" s="54"/>
    </row>
    <row r="16" spans="1:71" x14ac:dyDescent="0.3">
      <c r="A16" s="12">
        <v>4</v>
      </c>
      <c r="B16" s="29" t="s">
        <v>117</v>
      </c>
      <c r="C16" s="24" t="s">
        <v>68</v>
      </c>
      <c r="D16" s="24" t="s">
        <v>33</v>
      </c>
      <c r="E16" s="30" t="s">
        <v>32</v>
      </c>
      <c r="F16" s="21">
        <f t="shared" si="0"/>
        <v>60</v>
      </c>
      <c r="G16" s="10">
        <f t="shared" si="1"/>
        <v>5</v>
      </c>
      <c r="H16" s="43"/>
      <c r="I16" s="43"/>
      <c r="J16" s="43"/>
      <c r="K16" s="53">
        <f t="shared" si="2"/>
        <v>30</v>
      </c>
      <c r="L16" s="53"/>
      <c r="M16" s="56">
        <f t="shared" si="3"/>
        <v>30</v>
      </c>
      <c r="N16" s="56">
        <v>0</v>
      </c>
      <c r="O16" s="53">
        <f t="shared" si="4"/>
        <v>0</v>
      </c>
      <c r="P16" s="53"/>
      <c r="Q16" s="118"/>
      <c r="R16" s="68">
        <v>0</v>
      </c>
      <c r="S16" s="105"/>
      <c r="T16" s="69">
        <v>0</v>
      </c>
      <c r="U16" s="69">
        <v>0</v>
      </c>
      <c r="V16" s="69"/>
      <c r="W16" s="69"/>
      <c r="X16" s="94">
        <v>0</v>
      </c>
      <c r="Y16" s="68">
        <v>30</v>
      </c>
      <c r="Z16" s="69">
        <v>30</v>
      </c>
      <c r="AA16" s="69"/>
      <c r="AB16" s="69"/>
      <c r="AC16" s="69"/>
      <c r="AD16" s="97">
        <v>5</v>
      </c>
      <c r="AE16" s="52"/>
      <c r="AF16" s="53"/>
      <c r="AG16" s="53"/>
      <c r="AH16" s="53"/>
      <c r="AI16" s="54"/>
      <c r="AJ16" s="52"/>
      <c r="AK16" s="53"/>
      <c r="AL16" s="53"/>
      <c r="AM16" s="53"/>
      <c r="AN16" s="54"/>
      <c r="AO16" s="52"/>
      <c r="AP16" s="55"/>
      <c r="AQ16" s="53"/>
      <c r="AR16" s="53"/>
      <c r="AS16" s="53"/>
      <c r="AT16" s="54"/>
      <c r="AU16" s="55"/>
      <c r="AV16" s="55"/>
      <c r="AW16" s="53"/>
      <c r="AX16" s="53"/>
      <c r="AY16" s="54"/>
      <c r="AZ16" s="52"/>
      <c r="BA16" s="53"/>
      <c r="BB16" s="53"/>
      <c r="BC16" s="53"/>
      <c r="BD16" s="54"/>
      <c r="BE16" s="55"/>
      <c r="BF16" s="53"/>
      <c r="BG16" s="53"/>
      <c r="BH16" s="53"/>
      <c r="BI16" s="54"/>
      <c r="BJ16" s="52"/>
      <c r="BK16" s="53"/>
      <c r="BL16" s="53"/>
      <c r="BM16" s="53"/>
      <c r="BN16" s="54"/>
      <c r="BO16" s="55"/>
      <c r="BP16" s="53"/>
      <c r="BQ16" s="53"/>
      <c r="BR16" s="54"/>
    </row>
    <row r="17" spans="1:71" x14ac:dyDescent="0.3">
      <c r="A17" s="12">
        <v>5</v>
      </c>
      <c r="B17" s="29" t="s">
        <v>116</v>
      </c>
      <c r="C17" s="24" t="s">
        <v>69</v>
      </c>
      <c r="D17" s="24" t="s">
        <v>33</v>
      </c>
      <c r="E17" s="30" t="s">
        <v>32</v>
      </c>
      <c r="F17" s="21">
        <f t="shared" si="0"/>
        <v>60</v>
      </c>
      <c r="G17" s="10">
        <f t="shared" si="1"/>
        <v>4</v>
      </c>
      <c r="H17" s="43"/>
      <c r="I17" s="43"/>
      <c r="J17" s="43"/>
      <c r="K17" s="53">
        <f t="shared" si="2"/>
        <v>15</v>
      </c>
      <c r="L17" s="53"/>
      <c r="M17" s="56">
        <f t="shared" si="3"/>
        <v>30</v>
      </c>
      <c r="N17" s="56">
        <v>0</v>
      </c>
      <c r="O17" s="53">
        <f t="shared" si="4"/>
        <v>15</v>
      </c>
      <c r="P17" s="53"/>
      <c r="Q17" s="118"/>
      <c r="R17" s="68">
        <v>15</v>
      </c>
      <c r="S17" s="105"/>
      <c r="T17" s="69">
        <v>30</v>
      </c>
      <c r="U17" s="69">
        <v>15</v>
      </c>
      <c r="V17" s="69"/>
      <c r="W17" s="69"/>
      <c r="X17" s="94">
        <v>4</v>
      </c>
      <c r="Y17" s="68">
        <v>0</v>
      </c>
      <c r="Z17" s="69">
        <v>0</v>
      </c>
      <c r="AA17" s="69">
        <v>0</v>
      </c>
      <c r="AB17" s="69"/>
      <c r="AC17" s="69"/>
      <c r="AD17" s="97">
        <v>0</v>
      </c>
      <c r="AE17" s="52"/>
      <c r="AF17" s="53"/>
      <c r="AG17" s="53"/>
      <c r="AH17" s="53"/>
      <c r="AI17" s="54"/>
      <c r="AJ17" s="52"/>
      <c r="AK17" s="53"/>
      <c r="AL17" s="53"/>
      <c r="AM17" s="53"/>
      <c r="AN17" s="54"/>
      <c r="AO17" s="52"/>
      <c r="AP17" s="55"/>
      <c r="AQ17" s="53"/>
      <c r="AR17" s="53"/>
      <c r="AS17" s="53"/>
      <c r="AT17" s="54"/>
      <c r="AU17" s="55"/>
      <c r="AV17" s="55"/>
      <c r="AW17" s="53"/>
      <c r="AX17" s="53"/>
      <c r="AY17" s="54"/>
      <c r="AZ17" s="52"/>
      <c r="BA17" s="53"/>
      <c r="BB17" s="53"/>
      <c r="BC17" s="53"/>
      <c r="BD17" s="54"/>
      <c r="BE17" s="55"/>
      <c r="BF17" s="53"/>
      <c r="BG17" s="53"/>
      <c r="BH17" s="53"/>
      <c r="BI17" s="54"/>
      <c r="BJ17" s="52"/>
      <c r="BK17" s="53"/>
      <c r="BL17" s="53"/>
      <c r="BM17" s="53"/>
      <c r="BN17" s="54"/>
      <c r="BO17" s="55"/>
      <c r="BP17" s="53"/>
      <c r="BQ17" s="53"/>
      <c r="BR17" s="54"/>
      <c r="BS17" s="113">
        <v>4</v>
      </c>
    </row>
    <row r="18" spans="1:71" x14ac:dyDescent="0.3">
      <c r="A18" s="12">
        <v>6</v>
      </c>
      <c r="B18" s="29" t="s">
        <v>34</v>
      </c>
      <c r="C18" s="24" t="str">
        <f>'[1] ROK I '!$C$24</f>
        <v>Chemia ogólna i nieorganiczna</v>
      </c>
      <c r="D18" s="24" t="s">
        <v>50</v>
      </c>
      <c r="E18" s="30" t="s">
        <v>32</v>
      </c>
      <c r="F18" s="21">
        <f t="shared" si="0"/>
        <v>75</v>
      </c>
      <c r="G18" s="10">
        <f t="shared" si="1"/>
        <v>5</v>
      </c>
      <c r="H18" s="43"/>
      <c r="I18" s="43"/>
      <c r="J18" s="43"/>
      <c r="K18" s="53">
        <f t="shared" si="2"/>
        <v>30</v>
      </c>
      <c r="L18" s="53"/>
      <c r="M18" s="56">
        <f t="shared" si="3"/>
        <v>30</v>
      </c>
      <c r="N18" s="56">
        <v>0</v>
      </c>
      <c r="O18" s="53">
        <f t="shared" si="4"/>
        <v>15</v>
      </c>
      <c r="P18" s="53"/>
      <c r="Q18" s="118"/>
      <c r="R18" s="68">
        <v>30</v>
      </c>
      <c r="S18" s="105"/>
      <c r="T18" s="69">
        <v>30</v>
      </c>
      <c r="U18" s="69">
        <v>15</v>
      </c>
      <c r="V18" s="69"/>
      <c r="W18" s="69"/>
      <c r="X18" s="94">
        <v>5</v>
      </c>
      <c r="Y18" s="68">
        <v>0</v>
      </c>
      <c r="Z18" s="69">
        <v>0</v>
      </c>
      <c r="AA18" s="69">
        <v>0</v>
      </c>
      <c r="AB18" s="69"/>
      <c r="AC18" s="69"/>
      <c r="AD18" s="97">
        <v>0</v>
      </c>
      <c r="AE18" s="68"/>
      <c r="AF18" s="69"/>
      <c r="AG18" s="69"/>
      <c r="AH18" s="69"/>
      <c r="AI18" s="97"/>
      <c r="AJ18" s="52"/>
      <c r="AK18" s="53"/>
      <c r="AL18" s="53"/>
      <c r="AM18" s="53"/>
      <c r="AN18" s="54"/>
      <c r="AO18" s="52"/>
      <c r="AP18" s="55"/>
      <c r="AQ18" s="53"/>
      <c r="AR18" s="53"/>
      <c r="AS18" s="53"/>
      <c r="AT18" s="54"/>
      <c r="AU18" s="55"/>
      <c r="AV18" s="55"/>
      <c r="AW18" s="53"/>
      <c r="AX18" s="53"/>
      <c r="AY18" s="54"/>
      <c r="AZ18" s="52"/>
      <c r="BA18" s="53"/>
      <c r="BB18" s="53"/>
      <c r="BC18" s="53"/>
      <c r="BD18" s="54"/>
      <c r="BE18" s="55"/>
      <c r="BF18" s="53"/>
      <c r="BG18" s="53"/>
      <c r="BH18" s="53"/>
      <c r="BI18" s="54"/>
      <c r="BJ18" s="52"/>
      <c r="BK18" s="53"/>
      <c r="BL18" s="53"/>
      <c r="BM18" s="53"/>
      <c r="BN18" s="54"/>
      <c r="BO18" s="55"/>
      <c r="BP18" s="53"/>
      <c r="BQ18" s="53"/>
      <c r="BR18" s="54"/>
      <c r="BS18" s="113">
        <v>5</v>
      </c>
    </row>
    <row r="19" spans="1:71" x14ac:dyDescent="0.3">
      <c r="A19" s="12">
        <v>7</v>
      </c>
      <c r="B19" s="29" t="s">
        <v>133</v>
      </c>
      <c r="C19" s="24" t="s">
        <v>73</v>
      </c>
      <c r="D19" s="24" t="s">
        <v>50</v>
      </c>
      <c r="E19" s="30" t="s">
        <v>32</v>
      </c>
      <c r="F19" s="21">
        <f t="shared" si="0"/>
        <v>60</v>
      </c>
      <c r="G19" s="10">
        <f t="shared" si="1"/>
        <v>4</v>
      </c>
      <c r="H19" s="43"/>
      <c r="I19" s="43"/>
      <c r="J19" s="43"/>
      <c r="K19" s="53">
        <f t="shared" si="2"/>
        <v>30</v>
      </c>
      <c r="L19" s="53"/>
      <c r="M19" s="56">
        <f t="shared" si="3"/>
        <v>30</v>
      </c>
      <c r="N19" s="56">
        <v>0</v>
      </c>
      <c r="O19" s="53">
        <f t="shared" si="4"/>
        <v>0</v>
      </c>
      <c r="P19" s="53"/>
      <c r="Q19" s="118"/>
      <c r="R19" s="68">
        <v>0</v>
      </c>
      <c r="S19" s="105"/>
      <c r="T19" s="69">
        <v>0</v>
      </c>
      <c r="U19" s="69">
        <v>0</v>
      </c>
      <c r="V19" s="69"/>
      <c r="W19" s="69"/>
      <c r="X19" s="94">
        <v>0</v>
      </c>
      <c r="Y19" s="68">
        <v>30</v>
      </c>
      <c r="Z19" s="69">
        <v>30</v>
      </c>
      <c r="AA19" s="69">
        <v>0</v>
      </c>
      <c r="AB19" s="69"/>
      <c r="AC19" s="69"/>
      <c r="AD19" s="97">
        <v>4</v>
      </c>
      <c r="AE19" s="68"/>
      <c r="AF19" s="69"/>
      <c r="AG19" s="69"/>
      <c r="AH19" s="69"/>
      <c r="AI19" s="97"/>
      <c r="AJ19" s="52"/>
      <c r="AK19" s="53"/>
      <c r="AL19" s="53"/>
      <c r="AM19" s="53"/>
      <c r="AN19" s="54"/>
      <c r="AO19" s="52"/>
      <c r="AP19" s="55"/>
      <c r="AQ19" s="53"/>
      <c r="AR19" s="53"/>
      <c r="AS19" s="53"/>
      <c r="AT19" s="54"/>
      <c r="AU19" s="55"/>
      <c r="AV19" s="55"/>
      <c r="AW19" s="53"/>
      <c r="AX19" s="53"/>
      <c r="AY19" s="54"/>
      <c r="AZ19" s="52"/>
      <c r="BA19" s="53"/>
      <c r="BB19" s="53"/>
      <c r="BC19" s="53"/>
      <c r="BD19" s="54"/>
      <c r="BE19" s="55"/>
      <c r="BF19" s="53"/>
      <c r="BG19" s="53"/>
      <c r="BH19" s="53"/>
      <c r="BI19" s="54"/>
      <c r="BJ19" s="52"/>
      <c r="BK19" s="53"/>
      <c r="BL19" s="53"/>
      <c r="BM19" s="53"/>
      <c r="BN19" s="54"/>
      <c r="BO19" s="55"/>
      <c r="BP19" s="53"/>
      <c r="BQ19" s="53"/>
      <c r="BR19" s="54"/>
      <c r="BS19" s="113">
        <v>4</v>
      </c>
    </row>
    <row r="20" spans="1:71" x14ac:dyDescent="0.3">
      <c r="A20" s="12">
        <v>8</v>
      </c>
      <c r="B20" s="29" t="s">
        <v>134</v>
      </c>
      <c r="C20" s="24" t="s">
        <v>77</v>
      </c>
      <c r="D20" s="24" t="s">
        <v>50</v>
      </c>
      <c r="E20" s="30" t="s">
        <v>32</v>
      </c>
      <c r="F20" s="21">
        <f t="shared" si="0"/>
        <v>75</v>
      </c>
      <c r="G20" s="10">
        <f t="shared" si="1"/>
        <v>5</v>
      </c>
      <c r="H20" s="43"/>
      <c r="I20" s="43"/>
      <c r="J20" s="43"/>
      <c r="K20" s="53">
        <f t="shared" si="2"/>
        <v>30</v>
      </c>
      <c r="L20" s="53"/>
      <c r="M20" s="56">
        <f t="shared" si="3"/>
        <v>30</v>
      </c>
      <c r="N20" s="56">
        <v>0</v>
      </c>
      <c r="O20" s="53">
        <f t="shared" si="4"/>
        <v>15</v>
      </c>
      <c r="P20" s="53"/>
      <c r="Q20" s="118"/>
      <c r="R20" s="68">
        <v>0</v>
      </c>
      <c r="S20" s="105"/>
      <c r="T20" s="69">
        <v>0</v>
      </c>
      <c r="U20" s="69">
        <v>0</v>
      </c>
      <c r="V20" s="69"/>
      <c r="W20" s="69"/>
      <c r="X20" s="94">
        <v>0</v>
      </c>
      <c r="Y20" s="68">
        <v>30</v>
      </c>
      <c r="Z20" s="69">
        <v>30</v>
      </c>
      <c r="AA20" s="69">
        <v>15</v>
      </c>
      <c r="AB20" s="69"/>
      <c r="AC20" s="69"/>
      <c r="AD20" s="97">
        <v>5</v>
      </c>
      <c r="AE20" s="68"/>
      <c r="AF20" s="69"/>
      <c r="AG20" s="69"/>
      <c r="AH20" s="69"/>
      <c r="AI20" s="97"/>
      <c r="AJ20" s="52"/>
      <c r="AK20" s="53"/>
      <c r="AL20" s="53"/>
      <c r="AM20" s="53"/>
      <c r="AN20" s="54"/>
      <c r="AO20" s="52"/>
      <c r="AP20" s="55"/>
      <c r="AQ20" s="53"/>
      <c r="AR20" s="53"/>
      <c r="AS20" s="53"/>
      <c r="AT20" s="54"/>
      <c r="AU20" s="55"/>
      <c r="AV20" s="55"/>
      <c r="AW20" s="53"/>
      <c r="AX20" s="53"/>
      <c r="AY20" s="54"/>
      <c r="AZ20" s="52"/>
      <c r="BA20" s="53"/>
      <c r="BB20" s="53"/>
      <c r="BC20" s="53"/>
      <c r="BD20" s="54"/>
      <c r="BE20" s="55"/>
      <c r="BF20" s="53"/>
      <c r="BG20" s="53"/>
      <c r="BH20" s="53"/>
      <c r="BI20" s="54"/>
      <c r="BJ20" s="52"/>
      <c r="BK20" s="53"/>
      <c r="BL20" s="53"/>
      <c r="BM20" s="53"/>
      <c r="BN20" s="54"/>
      <c r="BO20" s="55"/>
      <c r="BP20" s="53"/>
      <c r="BQ20" s="53"/>
      <c r="BR20" s="54"/>
      <c r="BS20" s="113">
        <v>5</v>
      </c>
    </row>
    <row r="21" spans="1:71" x14ac:dyDescent="0.3">
      <c r="A21" s="12">
        <v>9</v>
      </c>
      <c r="B21" s="29" t="s">
        <v>135</v>
      </c>
      <c r="C21" s="24" t="s">
        <v>76</v>
      </c>
      <c r="D21" s="24" t="s">
        <v>50</v>
      </c>
      <c r="E21" s="30" t="s">
        <v>32</v>
      </c>
      <c r="F21" s="21">
        <f t="shared" si="0"/>
        <v>60</v>
      </c>
      <c r="G21" s="10">
        <f t="shared" si="1"/>
        <v>4</v>
      </c>
      <c r="H21" s="43"/>
      <c r="I21" s="43"/>
      <c r="J21" s="43"/>
      <c r="K21" s="53">
        <f t="shared" si="2"/>
        <v>15</v>
      </c>
      <c r="L21" s="53"/>
      <c r="M21" s="56">
        <f t="shared" si="3"/>
        <v>30</v>
      </c>
      <c r="N21" s="56">
        <v>0</v>
      </c>
      <c r="O21" s="53">
        <f t="shared" si="4"/>
        <v>15</v>
      </c>
      <c r="P21" s="53"/>
      <c r="Q21" s="118"/>
      <c r="R21" s="68">
        <v>0</v>
      </c>
      <c r="S21" s="105"/>
      <c r="T21" s="69">
        <v>0</v>
      </c>
      <c r="U21" s="69">
        <v>0</v>
      </c>
      <c r="V21" s="69"/>
      <c r="W21" s="69"/>
      <c r="X21" s="94">
        <v>0</v>
      </c>
      <c r="Y21" s="68">
        <v>15</v>
      </c>
      <c r="Z21" s="69">
        <v>30</v>
      </c>
      <c r="AA21" s="69">
        <v>15</v>
      </c>
      <c r="AB21" s="69"/>
      <c r="AC21" s="69"/>
      <c r="AD21" s="97">
        <v>4</v>
      </c>
      <c r="AE21" s="68"/>
      <c r="AF21" s="69"/>
      <c r="AG21" s="69"/>
      <c r="AH21" s="69"/>
      <c r="AI21" s="97"/>
      <c r="AJ21" s="52"/>
      <c r="AK21" s="69"/>
      <c r="AL21" s="69"/>
      <c r="AM21" s="69"/>
      <c r="AN21" s="54"/>
      <c r="AO21" s="52"/>
      <c r="AP21" s="55"/>
      <c r="AQ21" s="53"/>
      <c r="AR21" s="53"/>
      <c r="AS21" s="53"/>
      <c r="AT21" s="54"/>
      <c r="AU21" s="55"/>
      <c r="AV21" s="55"/>
      <c r="AW21" s="53"/>
      <c r="AX21" s="53"/>
      <c r="AY21" s="54"/>
      <c r="AZ21" s="52"/>
      <c r="BA21" s="53"/>
      <c r="BB21" s="53"/>
      <c r="BC21" s="53"/>
      <c r="BD21" s="54"/>
      <c r="BE21" s="55"/>
      <c r="BF21" s="53"/>
      <c r="BG21" s="53"/>
      <c r="BH21" s="53"/>
      <c r="BI21" s="54"/>
      <c r="BJ21" s="52"/>
      <c r="BK21" s="53"/>
      <c r="BL21" s="53"/>
      <c r="BM21" s="53"/>
      <c r="BN21" s="54"/>
      <c r="BO21" s="55"/>
      <c r="BP21" s="53"/>
      <c r="BQ21" s="53"/>
      <c r="BR21" s="54"/>
      <c r="BS21" s="113">
        <v>4</v>
      </c>
    </row>
    <row r="22" spans="1:71" x14ac:dyDescent="0.3">
      <c r="A22" s="12">
        <v>10</v>
      </c>
      <c r="B22" s="29" t="s">
        <v>35</v>
      </c>
      <c r="C22" s="24" t="s">
        <v>66</v>
      </c>
      <c r="D22" s="24" t="s">
        <v>33</v>
      </c>
      <c r="E22" s="30" t="s">
        <v>31</v>
      </c>
      <c r="F22" s="21">
        <f t="shared" si="0"/>
        <v>50</v>
      </c>
      <c r="G22" s="10">
        <f t="shared" si="1"/>
        <v>4</v>
      </c>
      <c r="H22" s="43"/>
      <c r="I22" s="43"/>
      <c r="J22" s="43"/>
      <c r="K22" s="53">
        <f t="shared" si="2"/>
        <v>20</v>
      </c>
      <c r="L22" s="53"/>
      <c r="M22" s="56">
        <f t="shared" si="3"/>
        <v>30</v>
      </c>
      <c r="N22" s="56">
        <v>0</v>
      </c>
      <c r="O22" s="53">
        <f t="shared" si="4"/>
        <v>0</v>
      </c>
      <c r="P22" s="53"/>
      <c r="Q22" s="118"/>
      <c r="R22" s="68">
        <v>20</v>
      </c>
      <c r="S22" s="105"/>
      <c r="T22" s="69">
        <v>30</v>
      </c>
      <c r="U22" s="69">
        <v>0</v>
      </c>
      <c r="V22" s="69"/>
      <c r="W22" s="69"/>
      <c r="X22" s="94">
        <v>4</v>
      </c>
      <c r="Y22" s="68">
        <v>0</v>
      </c>
      <c r="Z22" s="69">
        <v>0</v>
      </c>
      <c r="AA22" s="69">
        <v>0</v>
      </c>
      <c r="AB22" s="69"/>
      <c r="AC22" s="69"/>
      <c r="AD22" s="97">
        <v>0</v>
      </c>
      <c r="AE22" s="52"/>
      <c r="AF22" s="53"/>
      <c r="AG22" s="53"/>
      <c r="AH22" s="53"/>
      <c r="AI22" s="97"/>
      <c r="AJ22" s="52"/>
      <c r="AK22" s="53"/>
      <c r="AL22" s="53"/>
      <c r="AM22" s="53"/>
      <c r="AN22" s="54"/>
      <c r="AO22" s="52"/>
      <c r="AP22" s="55"/>
      <c r="AQ22" s="53"/>
      <c r="AR22" s="53"/>
      <c r="AS22" s="53"/>
      <c r="AT22" s="54"/>
      <c r="AU22" s="55"/>
      <c r="AV22" s="55"/>
      <c r="AW22" s="53"/>
      <c r="AX22" s="53"/>
      <c r="AY22" s="54"/>
      <c r="AZ22" s="52"/>
      <c r="BA22" s="53"/>
      <c r="BB22" s="53"/>
      <c r="BC22" s="53"/>
      <c r="BD22" s="54"/>
      <c r="BE22" s="55"/>
      <c r="BF22" s="53"/>
      <c r="BG22" s="53"/>
      <c r="BH22" s="53"/>
      <c r="BI22" s="54"/>
      <c r="BJ22" s="52"/>
      <c r="BK22" s="53"/>
      <c r="BL22" s="53"/>
      <c r="BM22" s="53"/>
      <c r="BN22" s="54"/>
      <c r="BO22" s="55"/>
      <c r="BP22" s="53"/>
      <c r="BQ22" s="53"/>
      <c r="BR22" s="54"/>
    </row>
    <row r="23" spans="1:71" x14ac:dyDescent="0.3">
      <c r="A23" s="12">
        <v>11</v>
      </c>
      <c r="B23" s="29" t="s">
        <v>36</v>
      </c>
      <c r="C23" s="24" t="s">
        <v>67</v>
      </c>
      <c r="D23" s="24" t="s">
        <v>52</v>
      </c>
      <c r="E23" s="30" t="s">
        <v>31</v>
      </c>
      <c r="F23" s="21">
        <f t="shared" si="0"/>
        <v>25</v>
      </c>
      <c r="G23" s="10">
        <f t="shared" si="1"/>
        <v>1</v>
      </c>
      <c r="H23" s="43"/>
      <c r="I23" s="43"/>
      <c r="J23" s="43"/>
      <c r="K23" s="53">
        <f t="shared" si="2"/>
        <v>0</v>
      </c>
      <c r="L23" s="53"/>
      <c r="M23" s="56">
        <f t="shared" si="3"/>
        <v>0</v>
      </c>
      <c r="N23" s="56">
        <v>0</v>
      </c>
      <c r="O23" s="53">
        <f t="shared" si="4"/>
        <v>25</v>
      </c>
      <c r="P23" s="53"/>
      <c r="Q23" s="118"/>
      <c r="R23" s="68">
        <v>0</v>
      </c>
      <c r="S23" s="105"/>
      <c r="T23" s="69">
        <v>0</v>
      </c>
      <c r="U23" s="69">
        <v>25</v>
      </c>
      <c r="V23" s="69"/>
      <c r="W23" s="69"/>
      <c r="X23" s="94">
        <v>1</v>
      </c>
      <c r="Y23" s="68">
        <v>0</v>
      </c>
      <c r="Z23" s="69">
        <v>0</v>
      </c>
      <c r="AA23" s="69">
        <v>0</v>
      </c>
      <c r="AB23" s="69"/>
      <c r="AC23" s="69"/>
      <c r="AD23" s="97">
        <v>0</v>
      </c>
      <c r="AE23" s="52"/>
      <c r="AF23" s="53"/>
      <c r="AG23" s="53"/>
      <c r="AH23" s="53"/>
      <c r="AI23" s="54"/>
      <c r="AJ23" s="52"/>
      <c r="AK23" s="53"/>
      <c r="AL23" s="53"/>
      <c r="AM23" s="53"/>
      <c r="AN23" s="54"/>
      <c r="AO23" s="52"/>
      <c r="AP23" s="55"/>
      <c r="AQ23" s="53"/>
      <c r="AR23" s="53"/>
      <c r="AS23" s="53"/>
      <c r="AT23" s="54"/>
      <c r="AU23" s="55"/>
      <c r="AV23" s="55"/>
      <c r="AW23" s="53"/>
      <c r="AX23" s="53"/>
      <c r="AY23" s="54"/>
      <c r="AZ23" s="52"/>
      <c r="BA23" s="53"/>
      <c r="BB23" s="53"/>
      <c r="BC23" s="53"/>
      <c r="BD23" s="54"/>
      <c r="BE23" s="55"/>
      <c r="BF23" s="53"/>
      <c r="BG23" s="53"/>
      <c r="BH23" s="53"/>
      <c r="BI23" s="54"/>
      <c r="BJ23" s="52"/>
      <c r="BK23" s="53"/>
      <c r="BL23" s="53"/>
      <c r="BM23" s="53"/>
      <c r="BN23" s="54"/>
      <c r="BO23" s="55"/>
      <c r="BP23" s="53"/>
      <c r="BQ23" s="53"/>
      <c r="BR23" s="54"/>
    </row>
    <row r="24" spans="1:71" x14ac:dyDescent="0.3">
      <c r="A24" s="12">
        <v>12</v>
      </c>
      <c r="B24" s="29" t="s">
        <v>136</v>
      </c>
      <c r="C24" s="24" t="s">
        <v>74</v>
      </c>
      <c r="D24" s="24" t="s">
        <v>50</v>
      </c>
      <c r="E24" s="30" t="s">
        <v>31</v>
      </c>
      <c r="F24" s="21">
        <f t="shared" si="0"/>
        <v>30</v>
      </c>
      <c r="G24" s="10">
        <f t="shared" si="1"/>
        <v>2</v>
      </c>
      <c r="H24" s="43"/>
      <c r="I24" s="43"/>
      <c r="J24" s="43"/>
      <c r="K24" s="53">
        <f t="shared" si="2"/>
        <v>15</v>
      </c>
      <c r="L24" s="53"/>
      <c r="M24" s="56">
        <f t="shared" si="3"/>
        <v>15</v>
      </c>
      <c r="N24" s="56">
        <v>0</v>
      </c>
      <c r="O24" s="53">
        <f t="shared" si="4"/>
        <v>0</v>
      </c>
      <c r="P24" s="53"/>
      <c r="Q24" s="118"/>
      <c r="R24" s="68">
        <v>0</v>
      </c>
      <c r="S24" s="105"/>
      <c r="T24" s="69">
        <v>0</v>
      </c>
      <c r="U24" s="69">
        <v>0</v>
      </c>
      <c r="V24" s="69"/>
      <c r="W24" s="69"/>
      <c r="X24" s="94">
        <v>0</v>
      </c>
      <c r="Y24" s="68">
        <v>15</v>
      </c>
      <c r="Z24" s="69">
        <v>15</v>
      </c>
      <c r="AA24" s="69">
        <v>0</v>
      </c>
      <c r="AB24" s="69"/>
      <c r="AC24" s="69"/>
      <c r="AD24" s="97">
        <v>2</v>
      </c>
      <c r="AE24" s="52"/>
      <c r="AF24" s="53"/>
      <c r="AG24" s="53"/>
      <c r="AH24" s="53"/>
      <c r="AI24" s="54"/>
      <c r="AJ24" s="52"/>
      <c r="AK24" s="53"/>
      <c r="AL24" s="53"/>
      <c r="AM24" s="53"/>
      <c r="AN24" s="54"/>
      <c r="AO24" s="52"/>
      <c r="AP24" s="55"/>
      <c r="AQ24" s="53"/>
      <c r="AR24" s="53"/>
      <c r="AS24" s="53"/>
      <c r="AT24" s="54"/>
      <c r="AU24" s="55"/>
      <c r="AV24" s="55"/>
      <c r="AW24" s="53"/>
      <c r="AX24" s="53"/>
      <c r="AY24" s="54"/>
      <c r="AZ24" s="52"/>
      <c r="BA24" s="53"/>
      <c r="BB24" s="53"/>
      <c r="BC24" s="53"/>
      <c r="BD24" s="54"/>
      <c r="BE24" s="55"/>
      <c r="BF24" s="53"/>
      <c r="BG24" s="53"/>
      <c r="BH24" s="53"/>
      <c r="BI24" s="54"/>
      <c r="BJ24" s="52"/>
      <c r="BK24" s="53"/>
      <c r="BL24" s="53"/>
      <c r="BM24" s="53"/>
      <c r="BN24" s="54"/>
      <c r="BO24" s="55"/>
      <c r="BP24" s="53"/>
      <c r="BQ24" s="53"/>
      <c r="BR24" s="54"/>
    </row>
    <row r="25" spans="1:71" x14ac:dyDescent="0.3">
      <c r="A25" s="12">
        <v>13</v>
      </c>
      <c r="B25" s="29" t="s">
        <v>137</v>
      </c>
      <c r="C25" s="24" t="s">
        <v>70</v>
      </c>
      <c r="D25" s="24" t="s">
        <v>50</v>
      </c>
      <c r="E25" s="30" t="s">
        <v>31</v>
      </c>
      <c r="F25" s="21">
        <f t="shared" si="0"/>
        <v>30</v>
      </c>
      <c r="G25" s="10">
        <f t="shared" si="1"/>
        <v>2</v>
      </c>
      <c r="H25" s="43"/>
      <c r="I25" s="43"/>
      <c r="J25" s="43"/>
      <c r="K25" s="53">
        <f t="shared" si="2"/>
        <v>0</v>
      </c>
      <c r="L25" s="53"/>
      <c r="M25" s="56">
        <f t="shared" si="3"/>
        <v>30</v>
      </c>
      <c r="N25" s="56">
        <v>0</v>
      </c>
      <c r="O25" s="53">
        <f t="shared" si="4"/>
        <v>0</v>
      </c>
      <c r="P25" s="53"/>
      <c r="Q25" s="118"/>
      <c r="R25" s="68">
        <v>0</v>
      </c>
      <c r="S25" s="105"/>
      <c r="T25" s="69">
        <v>0</v>
      </c>
      <c r="U25" s="69">
        <v>0</v>
      </c>
      <c r="V25" s="69"/>
      <c r="W25" s="69"/>
      <c r="X25" s="94">
        <v>0</v>
      </c>
      <c r="Y25" s="68">
        <v>0</v>
      </c>
      <c r="Z25" s="69">
        <v>30</v>
      </c>
      <c r="AA25" s="69">
        <v>0</v>
      </c>
      <c r="AB25" s="69"/>
      <c r="AC25" s="69"/>
      <c r="AD25" s="97">
        <v>2</v>
      </c>
      <c r="AE25" s="52"/>
      <c r="AF25" s="53"/>
      <c r="AG25" s="53"/>
      <c r="AH25" s="53"/>
      <c r="AI25" s="54"/>
      <c r="AJ25" s="52"/>
      <c r="AK25" s="53"/>
      <c r="AL25" s="53"/>
      <c r="AM25" s="53"/>
      <c r="AN25" s="54"/>
      <c r="AO25" s="52"/>
      <c r="AP25" s="55"/>
      <c r="AQ25" s="53"/>
      <c r="AR25" s="53"/>
      <c r="AS25" s="53"/>
      <c r="AT25" s="54"/>
      <c r="AU25" s="55"/>
      <c r="AV25" s="55"/>
      <c r="AW25" s="53"/>
      <c r="AX25" s="53"/>
      <c r="AY25" s="54"/>
      <c r="AZ25" s="52"/>
      <c r="BA25" s="53"/>
      <c r="BB25" s="53"/>
      <c r="BC25" s="53"/>
      <c r="BD25" s="54"/>
      <c r="BE25" s="55"/>
      <c r="BF25" s="53"/>
      <c r="BG25" s="53"/>
      <c r="BH25" s="53"/>
      <c r="BI25" s="54"/>
      <c r="BJ25" s="52"/>
      <c r="BK25" s="53"/>
      <c r="BL25" s="53"/>
      <c r="BM25" s="53"/>
      <c r="BN25" s="54"/>
      <c r="BO25" s="55"/>
      <c r="BP25" s="53"/>
      <c r="BQ25" s="53"/>
      <c r="BR25" s="54"/>
    </row>
    <row r="26" spans="1:71" x14ac:dyDescent="0.3">
      <c r="A26" s="12">
        <v>14</v>
      </c>
      <c r="B26" s="29" t="s">
        <v>37</v>
      </c>
      <c r="C26" s="24" t="s">
        <v>75</v>
      </c>
      <c r="D26" s="24" t="s">
        <v>52</v>
      </c>
      <c r="E26" s="30" t="s">
        <v>31</v>
      </c>
      <c r="F26" s="21">
        <f t="shared" si="0"/>
        <v>30</v>
      </c>
      <c r="G26" s="10">
        <f t="shared" si="1"/>
        <v>2</v>
      </c>
      <c r="H26" s="43"/>
      <c r="I26" s="43"/>
      <c r="J26" s="43"/>
      <c r="K26" s="53">
        <f t="shared" si="2"/>
        <v>15</v>
      </c>
      <c r="L26" s="53"/>
      <c r="M26" s="56">
        <f t="shared" si="3"/>
        <v>15</v>
      </c>
      <c r="N26" s="56">
        <v>0</v>
      </c>
      <c r="O26" s="53">
        <f t="shared" si="4"/>
        <v>0</v>
      </c>
      <c r="P26" s="53"/>
      <c r="Q26" s="118"/>
      <c r="R26" s="68">
        <v>0</v>
      </c>
      <c r="S26" s="105"/>
      <c r="T26" s="69">
        <v>0</v>
      </c>
      <c r="U26" s="69">
        <v>0</v>
      </c>
      <c r="V26" s="69"/>
      <c r="W26" s="69"/>
      <c r="X26" s="94">
        <v>0</v>
      </c>
      <c r="Y26" s="68">
        <v>15</v>
      </c>
      <c r="Z26" s="69">
        <v>15</v>
      </c>
      <c r="AA26" s="69">
        <v>0</v>
      </c>
      <c r="AB26" s="69"/>
      <c r="AC26" s="69"/>
      <c r="AD26" s="97">
        <v>2</v>
      </c>
      <c r="AE26" s="52"/>
      <c r="AF26" s="53"/>
      <c r="AG26" s="53"/>
      <c r="AH26" s="53"/>
      <c r="AI26" s="54"/>
      <c r="AJ26" s="52"/>
      <c r="AK26" s="53"/>
      <c r="AL26" s="53"/>
      <c r="AM26" s="53"/>
      <c r="AN26" s="54"/>
      <c r="AO26" s="52"/>
      <c r="AP26" s="55"/>
      <c r="AQ26" s="53"/>
      <c r="AR26" s="53"/>
      <c r="AS26" s="53"/>
      <c r="AT26" s="54"/>
      <c r="AU26" s="55"/>
      <c r="AV26" s="55"/>
      <c r="AW26" s="53"/>
      <c r="AX26" s="53"/>
      <c r="AY26" s="54"/>
      <c r="AZ26" s="52"/>
      <c r="BA26" s="53"/>
      <c r="BB26" s="53"/>
      <c r="BC26" s="53"/>
      <c r="BD26" s="54"/>
      <c r="BE26" s="55"/>
      <c r="BF26" s="53"/>
      <c r="BG26" s="53"/>
      <c r="BH26" s="53"/>
      <c r="BI26" s="54"/>
      <c r="BJ26" s="52"/>
      <c r="BK26" s="53"/>
      <c r="BL26" s="53"/>
      <c r="BM26" s="53"/>
      <c r="BN26" s="54"/>
      <c r="BO26" s="55"/>
      <c r="BP26" s="53"/>
      <c r="BQ26" s="53"/>
      <c r="BR26" s="54"/>
    </row>
    <row r="27" spans="1:71" x14ac:dyDescent="0.3">
      <c r="A27" s="12">
        <v>15</v>
      </c>
      <c r="B27" s="29" t="s">
        <v>38</v>
      </c>
      <c r="C27" s="24" t="s">
        <v>72</v>
      </c>
      <c r="D27" s="24" t="s">
        <v>52</v>
      </c>
      <c r="E27" s="30" t="s">
        <v>31</v>
      </c>
      <c r="F27" s="21">
        <f t="shared" si="0"/>
        <v>15</v>
      </c>
      <c r="G27" s="10">
        <f t="shared" si="1"/>
        <v>2</v>
      </c>
      <c r="H27" s="43"/>
      <c r="I27" s="43"/>
      <c r="J27" s="43"/>
      <c r="K27" s="53">
        <f t="shared" si="2"/>
        <v>15</v>
      </c>
      <c r="L27" s="53"/>
      <c r="M27" s="56">
        <f t="shared" si="3"/>
        <v>0</v>
      </c>
      <c r="N27" s="56">
        <v>0</v>
      </c>
      <c r="O27" s="53">
        <f t="shared" si="4"/>
        <v>0</v>
      </c>
      <c r="P27" s="53"/>
      <c r="Q27" s="118"/>
      <c r="R27" s="68">
        <v>15</v>
      </c>
      <c r="S27" s="105"/>
      <c r="T27" s="69">
        <v>0</v>
      </c>
      <c r="U27" s="69">
        <v>0</v>
      </c>
      <c r="V27" s="69"/>
      <c r="W27" s="69"/>
      <c r="X27" s="94">
        <v>2</v>
      </c>
      <c r="Y27" s="68"/>
      <c r="Z27" s="69">
        <v>0</v>
      </c>
      <c r="AA27" s="69">
        <v>0</v>
      </c>
      <c r="AB27" s="69"/>
      <c r="AC27" s="69"/>
      <c r="AD27" s="97">
        <v>0</v>
      </c>
      <c r="AE27" s="52"/>
      <c r="AF27" s="53"/>
      <c r="AG27" s="53"/>
      <c r="AH27" s="53"/>
      <c r="AI27" s="54"/>
      <c r="AJ27" s="52"/>
      <c r="AK27" s="53"/>
      <c r="AL27" s="53"/>
      <c r="AM27" s="53"/>
      <c r="AN27" s="54"/>
      <c r="AO27" s="52"/>
      <c r="AP27" s="55"/>
      <c r="AQ27" s="53"/>
      <c r="AR27" s="53"/>
      <c r="AS27" s="53"/>
      <c r="AT27" s="54"/>
      <c r="AU27" s="55"/>
      <c r="AV27" s="55"/>
      <c r="AW27" s="53"/>
      <c r="AX27" s="53"/>
      <c r="AY27" s="54"/>
      <c r="AZ27" s="52"/>
      <c r="BA27" s="53"/>
      <c r="BB27" s="53"/>
      <c r="BC27" s="53"/>
      <c r="BD27" s="54"/>
      <c r="BE27" s="55"/>
      <c r="BF27" s="53"/>
      <c r="BG27" s="53"/>
      <c r="BH27" s="53"/>
      <c r="BI27" s="54"/>
      <c r="BJ27" s="52"/>
      <c r="BK27" s="53"/>
      <c r="BL27" s="53"/>
      <c r="BM27" s="53"/>
      <c r="BN27" s="54"/>
      <c r="BO27" s="55"/>
      <c r="BP27" s="53"/>
      <c r="BQ27" s="53"/>
      <c r="BR27" s="54"/>
    </row>
    <row r="28" spans="1:71" x14ac:dyDescent="0.3">
      <c r="A28" s="12">
        <v>16</v>
      </c>
      <c r="B28" s="29" t="s">
        <v>138</v>
      </c>
      <c r="C28" s="24" t="s">
        <v>78</v>
      </c>
      <c r="D28" s="24" t="s">
        <v>52</v>
      </c>
      <c r="E28" s="30" t="s">
        <v>31</v>
      </c>
      <c r="F28" s="21">
        <f t="shared" si="0"/>
        <v>25</v>
      </c>
      <c r="G28" s="10">
        <f t="shared" si="1"/>
        <v>2</v>
      </c>
      <c r="H28" s="43"/>
      <c r="I28" s="43"/>
      <c r="J28" s="43"/>
      <c r="K28" s="53">
        <f t="shared" si="2"/>
        <v>25</v>
      </c>
      <c r="L28" s="53"/>
      <c r="M28" s="56">
        <f t="shared" si="3"/>
        <v>0</v>
      </c>
      <c r="N28" s="56">
        <v>0</v>
      </c>
      <c r="O28" s="53">
        <f t="shared" si="4"/>
        <v>0</v>
      </c>
      <c r="P28" s="53"/>
      <c r="Q28" s="118"/>
      <c r="R28" s="68">
        <v>25</v>
      </c>
      <c r="S28" s="105"/>
      <c r="T28" s="69">
        <v>0</v>
      </c>
      <c r="U28" s="69">
        <v>0</v>
      </c>
      <c r="V28" s="69"/>
      <c r="W28" s="69"/>
      <c r="X28" s="94">
        <v>2</v>
      </c>
      <c r="Y28" s="68">
        <v>0</v>
      </c>
      <c r="Z28" s="69">
        <v>0</v>
      </c>
      <c r="AA28" s="69">
        <v>0</v>
      </c>
      <c r="AB28" s="69"/>
      <c r="AC28" s="69"/>
      <c r="AD28" s="97">
        <v>0</v>
      </c>
      <c r="AE28" s="52"/>
      <c r="AF28" s="53"/>
      <c r="AG28" s="53"/>
      <c r="AH28" s="53"/>
      <c r="AI28" s="54"/>
      <c r="AJ28" s="52"/>
      <c r="AK28" s="53"/>
      <c r="AL28" s="53"/>
      <c r="AM28" s="53"/>
      <c r="AN28" s="54"/>
      <c r="AO28" s="52"/>
      <c r="AP28" s="55"/>
      <c r="AQ28" s="53"/>
      <c r="AR28" s="53"/>
      <c r="AS28" s="53"/>
      <c r="AT28" s="54"/>
      <c r="AU28" s="55"/>
      <c r="AV28" s="55"/>
      <c r="AW28" s="53"/>
      <c r="AX28" s="53"/>
      <c r="AY28" s="54"/>
      <c r="AZ28" s="52"/>
      <c r="BA28" s="53"/>
      <c r="BB28" s="53"/>
      <c r="BC28" s="53"/>
      <c r="BD28" s="54"/>
      <c r="BE28" s="55"/>
      <c r="BF28" s="53"/>
      <c r="BG28" s="53"/>
      <c r="BH28" s="53"/>
      <c r="BI28" s="54"/>
      <c r="BJ28" s="52"/>
      <c r="BK28" s="53"/>
      <c r="BL28" s="53"/>
      <c r="BM28" s="53"/>
      <c r="BN28" s="54"/>
      <c r="BO28" s="55"/>
      <c r="BP28" s="53"/>
      <c r="BQ28" s="53"/>
      <c r="BR28" s="54"/>
    </row>
    <row r="29" spans="1:71" x14ac:dyDescent="0.3">
      <c r="A29" s="12">
        <v>17</v>
      </c>
      <c r="B29" s="29" t="s">
        <v>140</v>
      </c>
      <c r="C29" s="31" t="s">
        <v>128</v>
      </c>
      <c r="D29" s="32" t="s">
        <v>49</v>
      </c>
      <c r="E29" s="33" t="s">
        <v>31</v>
      </c>
      <c r="F29" s="21">
        <f t="shared" si="0"/>
        <v>25</v>
      </c>
      <c r="G29" s="15">
        <f t="shared" si="1"/>
        <v>2</v>
      </c>
      <c r="H29" s="43"/>
      <c r="I29" s="43"/>
      <c r="J29" s="43"/>
      <c r="K29" s="57">
        <f t="shared" si="2"/>
        <v>0</v>
      </c>
      <c r="L29" s="57"/>
      <c r="M29" s="58">
        <f t="shared" si="3"/>
        <v>0</v>
      </c>
      <c r="N29" s="58">
        <v>0</v>
      </c>
      <c r="O29" s="57">
        <f t="shared" si="4"/>
        <v>25</v>
      </c>
      <c r="P29" s="57"/>
      <c r="Q29" s="118"/>
      <c r="R29" s="74">
        <v>0</v>
      </c>
      <c r="S29" s="151"/>
      <c r="T29" s="75">
        <v>0</v>
      </c>
      <c r="U29" s="75">
        <v>0</v>
      </c>
      <c r="V29" s="75"/>
      <c r="W29" s="75"/>
      <c r="X29" s="98">
        <v>0</v>
      </c>
      <c r="Y29" s="74">
        <v>0</v>
      </c>
      <c r="Z29" s="75">
        <v>0</v>
      </c>
      <c r="AA29" s="75">
        <v>25</v>
      </c>
      <c r="AB29" s="75"/>
      <c r="AC29" s="75"/>
      <c r="AD29" s="99">
        <v>2</v>
      </c>
      <c r="AE29" s="52"/>
      <c r="AF29" s="53"/>
      <c r="AG29" s="53"/>
      <c r="AH29" s="53"/>
      <c r="AI29" s="54"/>
      <c r="AJ29" s="52"/>
      <c r="AK29" s="53"/>
      <c r="AL29" s="53"/>
      <c r="AM29" s="53"/>
      <c r="AN29" s="54"/>
      <c r="AO29" s="52"/>
      <c r="AP29" s="55"/>
      <c r="AQ29" s="53"/>
      <c r="AR29" s="53"/>
      <c r="AS29" s="53"/>
      <c r="AT29" s="54"/>
      <c r="AU29" s="55"/>
      <c r="AV29" s="55"/>
      <c r="AW29" s="53"/>
      <c r="AX29" s="53"/>
      <c r="AY29" s="54"/>
      <c r="AZ29" s="52"/>
      <c r="BA29" s="53"/>
      <c r="BB29" s="53"/>
      <c r="BC29" s="53"/>
      <c r="BD29" s="54"/>
      <c r="BE29" s="55"/>
      <c r="BF29" s="53"/>
      <c r="BG29" s="53"/>
      <c r="BH29" s="53"/>
      <c r="BI29" s="54"/>
      <c r="BJ29" s="52"/>
      <c r="BK29" s="53"/>
      <c r="BL29" s="53"/>
      <c r="BM29" s="53"/>
      <c r="BN29" s="54"/>
      <c r="BO29" s="55"/>
      <c r="BP29" s="53"/>
      <c r="BQ29" s="53"/>
      <c r="BR29" s="54"/>
    </row>
    <row r="30" spans="1:71" x14ac:dyDescent="0.3">
      <c r="A30" s="12">
        <v>18</v>
      </c>
      <c r="B30" s="29" t="s">
        <v>141</v>
      </c>
      <c r="C30" s="24" t="s">
        <v>40</v>
      </c>
      <c r="D30" s="24" t="s">
        <v>52</v>
      </c>
      <c r="E30" s="30" t="s">
        <v>31</v>
      </c>
      <c r="F30" s="21">
        <f t="shared" si="0"/>
        <v>35</v>
      </c>
      <c r="G30" s="10">
        <f t="shared" si="1"/>
        <v>3</v>
      </c>
      <c r="H30" s="43"/>
      <c r="I30" s="43"/>
      <c r="J30" s="43"/>
      <c r="K30" s="53">
        <f t="shared" si="2"/>
        <v>15</v>
      </c>
      <c r="L30" s="53"/>
      <c r="M30" s="56">
        <f t="shared" si="3"/>
        <v>0</v>
      </c>
      <c r="N30" s="56">
        <v>0</v>
      </c>
      <c r="O30" s="53">
        <f t="shared" si="4"/>
        <v>20</v>
      </c>
      <c r="P30" s="53"/>
      <c r="Q30" s="118"/>
      <c r="R30" s="68">
        <v>15</v>
      </c>
      <c r="S30" s="105"/>
      <c r="T30" s="69">
        <v>0</v>
      </c>
      <c r="U30" s="69">
        <v>20</v>
      </c>
      <c r="V30" s="69"/>
      <c r="W30" s="69"/>
      <c r="X30" s="100">
        <v>3</v>
      </c>
      <c r="Y30" s="68">
        <v>0</v>
      </c>
      <c r="Z30" s="69">
        <v>0</v>
      </c>
      <c r="AA30" s="69">
        <v>0</v>
      </c>
      <c r="AB30" s="69"/>
      <c r="AC30" s="69"/>
      <c r="AD30" s="97">
        <v>0</v>
      </c>
      <c r="AE30" s="52"/>
      <c r="AF30" s="53"/>
      <c r="AG30" s="53"/>
      <c r="AH30" s="53"/>
      <c r="AI30" s="54"/>
      <c r="AJ30" s="52"/>
      <c r="AK30" s="53"/>
      <c r="AL30" s="53"/>
      <c r="AM30" s="53"/>
      <c r="AN30" s="54"/>
      <c r="AO30" s="52"/>
      <c r="AP30" s="55"/>
      <c r="AQ30" s="53"/>
      <c r="AR30" s="53"/>
      <c r="AS30" s="53"/>
      <c r="AT30" s="54"/>
      <c r="AU30" s="55"/>
      <c r="AV30" s="55"/>
      <c r="AW30" s="53"/>
      <c r="AX30" s="53"/>
      <c r="AY30" s="54"/>
      <c r="AZ30" s="52"/>
      <c r="BA30" s="53"/>
      <c r="BB30" s="53"/>
      <c r="BC30" s="53"/>
      <c r="BD30" s="54"/>
      <c r="BE30" s="55"/>
      <c r="BF30" s="53"/>
      <c r="BG30" s="53"/>
      <c r="BH30" s="53"/>
      <c r="BI30" s="54"/>
      <c r="BJ30" s="52"/>
      <c r="BK30" s="53"/>
      <c r="BL30" s="53"/>
      <c r="BM30" s="53"/>
      <c r="BN30" s="54"/>
      <c r="BO30" s="55"/>
      <c r="BP30" s="53"/>
      <c r="BQ30" s="53"/>
      <c r="BR30" s="54"/>
    </row>
    <row r="31" spans="1:71" s="121" customFormat="1" x14ac:dyDescent="0.3">
      <c r="A31" s="12">
        <v>19</v>
      </c>
      <c r="B31" s="34" t="s">
        <v>142</v>
      </c>
      <c r="C31" s="32" t="s">
        <v>109</v>
      </c>
      <c r="D31" s="32" t="s">
        <v>50</v>
      </c>
      <c r="E31" s="33" t="s">
        <v>31</v>
      </c>
      <c r="F31" s="21">
        <f t="shared" si="0"/>
        <v>30</v>
      </c>
      <c r="G31" s="15">
        <f t="shared" si="1"/>
        <v>2</v>
      </c>
      <c r="H31" s="43"/>
      <c r="I31" s="43"/>
      <c r="J31" s="43"/>
      <c r="K31" s="57">
        <f t="shared" si="2"/>
        <v>0</v>
      </c>
      <c r="L31" s="57"/>
      <c r="M31" s="58">
        <f t="shared" si="3"/>
        <v>0</v>
      </c>
      <c r="N31" s="58">
        <v>0</v>
      </c>
      <c r="O31" s="57">
        <f t="shared" si="4"/>
        <v>30</v>
      </c>
      <c r="P31" s="57"/>
      <c r="Q31" s="119"/>
      <c r="R31" s="101">
        <v>0</v>
      </c>
      <c r="S31" s="152"/>
      <c r="T31" s="102">
        <v>0</v>
      </c>
      <c r="U31" s="102">
        <v>30</v>
      </c>
      <c r="V31" s="102"/>
      <c r="W31" s="102"/>
      <c r="X31" s="103">
        <v>2</v>
      </c>
      <c r="Y31" s="74">
        <v>0</v>
      </c>
      <c r="Z31" s="75">
        <v>0</v>
      </c>
      <c r="AA31" s="102">
        <v>0</v>
      </c>
      <c r="AB31" s="102"/>
      <c r="AC31" s="102"/>
      <c r="AD31" s="99">
        <v>0</v>
      </c>
      <c r="AE31" s="59"/>
      <c r="AF31" s="57"/>
      <c r="AG31" s="57"/>
      <c r="AH31" s="57"/>
      <c r="AI31" s="60"/>
      <c r="AJ31" s="59"/>
      <c r="AK31" s="57"/>
      <c r="AL31" s="57"/>
      <c r="AM31" s="57"/>
      <c r="AN31" s="60"/>
      <c r="AO31" s="59"/>
      <c r="AP31" s="61"/>
      <c r="AQ31" s="57"/>
      <c r="AR31" s="57"/>
      <c r="AS31" s="57"/>
      <c r="AT31" s="60"/>
      <c r="AU31" s="61"/>
      <c r="AV31" s="61"/>
      <c r="AW31" s="57"/>
      <c r="AX31" s="57"/>
      <c r="AY31" s="60"/>
      <c r="AZ31" s="59"/>
      <c r="BA31" s="57"/>
      <c r="BB31" s="57"/>
      <c r="BC31" s="57"/>
      <c r="BD31" s="60"/>
      <c r="BE31" s="61"/>
      <c r="BF31" s="57"/>
      <c r="BG31" s="57"/>
      <c r="BH31" s="57"/>
      <c r="BI31" s="60"/>
      <c r="BJ31" s="59"/>
      <c r="BK31" s="57"/>
      <c r="BL31" s="57"/>
      <c r="BM31" s="57"/>
      <c r="BN31" s="60"/>
      <c r="BO31" s="61"/>
      <c r="BP31" s="57"/>
      <c r="BQ31" s="57"/>
      <c r="BR31" s="60"/>
      <c r="BS31" s="120"/>
    </row>
    <row r="32" spans="1:71" x14ac:dyDescent="0.3">
      <c r="A32" s="12">
        <v>20</v>
      </c>
      <c r="B32" s="29" t="s">
        <v>41</v>
      </c>
      <c r="C32" s="24" t="s">
        <v>60</v>
      </c>
      <c r="D32" s="24" t="s">
        <v>33</v>
      </c>
      <c r="E32" s="30" t="s">
        <v>32</v>
      </c>
      <c r="F32" s="21">
        <f t="shared" si="0"/>
        <v>75</v>
      </c>
      <c r="G32" s="10">
        <f t="shared" ref="G32:G42" si="5">SUM(AI32+AN32)</f>
        <v>6</v>
      </c>
      <c r="H32" s="43"/>
      <c r="I32" s="43"/>
      <c r="J32" s="43"/>
      <c r="K32" s="53">
        <f>SUM(AE32+AJ32)</f>
        <v>30</v>
      </c>
      <c r="L32" s="53"/>
      <c r="M32" s="53">
        <f t="shared" ref="M32:M34" si="6">SUM(AF32+AK32)</f>
        <v>30</v>
      </c>
      <c r="N32" s="56">
        <v>0</v>
      </c>
      <c r="O32" s="53">
        <f t="shared" ref="O32:O42" si="7">SUM(AG32+AL32)</f>
        <v>15</v>
      </c>
      <c r="P32" s="53"/>
      <c r="Q32" s="118"/>
      <c r="R32" s="62"/>
      <c r="S32" s="153"/>
      <c r="T32" s="56"/>
      <c r="U32" s="56"/>
      <c r="V32" s="56"/>
      <c r="W32" s="56"/>
      <c r="X32" s="63"/>
      <c r="Y32" s="52"/>
      <c r="Z32" s="53"/>
      <c r="AA32" s="53"/>
      <c r="AB32" s="53"/>
      <c r="AC32" s="53"/>
      <c r="AD32" s="54"/>
      <c r="AE32" s="68">
        <v>30</v>
      </c>
      <c r="AF32" s="69">
        <v>30</v>
      </c>
      <c r="AG32" s="69">
        <v>15</v>
      </c>
      <c r="AH32" s="69"/>
      <c r="AI32" s="97">
        <v>6</v>
      </c>
      <c r="AJ32" s="68">
        <v>0</v>
      </c>
      <c r="AK32" s="69">
        <v>0</v>
      </c>
      <c r="AL32" s="69">
        <v>0</v>
      </c>
      <c r="AM32" s="69"/>
      <c r="AN32" s="97">
        <v>0</v>
      </c>
      <c r="AO32" s="52"/>
      <c r="AP32" s="55"/>
      <c r="AQ32" s="53"/>
      <c r="AR32" s="53"/>
      <c r="AS32" s="53"/>
      <c r="AT32" s="54"/>
      <c r="AU32" s="55"/>
      <c r="AV32" s="55"/>
      <c r="AW32" s="53"/>
      <c r="AX32" s="53"/>
      <c r="AY32" s="54"/>
      <c r="AZ32" s="52"/>
      <c r="BA32" s="53"/>
      <c r="BB32" s="53"/>
      <c r="BC32" s="53"/>
      <c r="BD32" s="54"/>
      <c r="BE32" s="55"/>
      <c r="BF32" s="53"/>
      <c r="BG32" s="53"/>
      <c r="BH32" s="53"/>
      <c r="BI32" s="54"/>
      <c r="BJ32" s="52"/>
      <c r="BK32" s="53"/>
      <c r="BL32" s="53"/>
      <c r="BM32" s="53"/>
      <c r="BN32" s="54"/>
      <c r="BO32" s="55"/>
      <c r="BP32" s="53"/>
      <c r="BQ32" s="53"/>
      <c r="BR32" s="54"/>
    </row>
    <row r="33" spans="1:71" x14ac:dyDescent="0.3">
      <c r="A33" s="12">
        <v>21</v>
      </c>
      <c r="B33" s="29" t="s">
        <v>42</v>
      </c>
      <c r="C33" s="24" t="s">
        <v>61</v>
      </c>
      <c r="D33" s="24" t="s">
        <v>33</v>
      </c>
      <c r="E33" s="30" t="s">
        <v>32</v>
      </c>
      <c r="F33" s="21">
        <f t="shared" si="0"/>
        <v>90</v>
      </c>
      <c r="G33" s="10">
        <f t="shared" si="5"/>
        <v>8</v>
      </c>
      <c r="H33" s="43"/>
      <c r="I33" s="43"/>
      <c r="J33" s="43"/>
      <c r="K33" s="53">
        <f>SUM(AE33+AJ33)</f>
        <v>30</v>
      </c>
      <c r="L33" s="53"/>
      <c r="M33" s="53">
        <f t="shared" si="6"/>
        <v>30</v>
      </c>
      <c r="N33" s="56">
        <v>0</v>
      </c>
      <c r="O33" s="53">
        <f t="shared" si="7"/>
        <v>30</v>
      </c>
      <c r="P33" s="53"/>
      <c r="Q33" s="118"/>
      <c r="R33" s="62"/>
      <c r="S33" s="153"/>
      <c r="T33" s="56"/>
      <c r="U33" s="56"/>
      <c r="V33" s="56"/>
      <c r="W33" s="56"/>
      <c r="X33" s="63"/>
      <c r="Y33" s="52"/>
      <c r="Z33" s="53"/>
      <c r="AA33" s="53"/>
      <c r="AB33" s="53"/>
      <c r="AC33" s="53"/>
      <c r="AD33" s="54"/>
      <c r="AE33" s="68">
        <v>15</v>
      </c>
      <c r="AF33" s="69">
        <v>15</v>
      </c>
      <c r="AG33" s="65">
        <v>15</v>
      </c>
      <c r="AH33" s="65"/>
      <c r="AI33" s="97">
        <v>4</v>
      </c>
      <c r="AJ33" s="68">
        <v>15</v>
      </c>
      <c r="AK33" s="69">
        <v>15</v>
      </c>
      <c r="AL33" s="65">
        <v>15</v>
      </c>
      <c r="AM33" s="65"/>
      <c r="AN33" s="97">
        <v>4</v>
      </c>
      <c r="AO33" s="64"/>
      <c r="AP33" s="67"/>
      <c r="AQ33" s="65"/>
      <c r="AR33" s="65"/>
      <c r="AS33" s="65"/>
      <c r="AT33" s="96"/>
      <c r="AU33" s="55"/>
      <c r="AV33" s="55"/>
      <c r="AW33" s="53"/>
      <c r="AX33" s="53"/>
      <c r="AY33" s="54"/>
      <c r="AZ33" s="52"/>
      <c r="BA33" s="53"/>
      <c r="BB33" s="53"/>
      <c r="BC33" s="53"/>
      <c r="BD33" s="54"/>
      <c r="BE33" s="55"/>
      <c r="BF33" s="53"/>
      <c r="BG33" s="53"/>
      <c r="BH33" s="53"/>
      <c r="BI33" s="54"/>
      <c r="BJ33" s="52"/>
      <c r="BK33" s="53"/>
      <c r="BL33" s="53"/>
      <c r="BM33" s="53"/>
      <c r="BN33" s="54"/>
      <c r="BO33" s="55"/>
      <c r="BP33" s="53"/>
      <c r="BQ33" s="53"/>
      <c r="BR33" s="54"/>
    </row>
    <row r="34" spans="1:71" x14ac:dyDescent="0.3">
      <c r="A34" s="12">
        <v>22</v>
      </c>
      <c r="B34" s="29" t="s">
        <v>44</v>
      </c>
      <c r="C34" s="24" t="s">
        <v>71</v>
      </c>
      <c r="D34" s="24" t="s">
        <v>33</v>
      </c>
      <c r="E34" s="30" t="s">
        <v>32</v>
      </c>
      <c r="F34" s="21">
        <f t="shared" si="0"/>
        <v>50</v>
      </c>
      <c r="G34" s="10">
        <f t="shared" si="5"/>
        <v>4</v>
      </c>
      <c r="H34" s="43"/>
      <c r="I34" s="43"/>
      <c r="J34" s="43"/>
      <c r="K34" s="53">
        <f>SUM(AE34+AJ34)</f>
        <v>15</v>
      </c>
      <c r="L34" s="53"/>
      <c r="M34" s="53">
        <f t="shared" si="6"/>
        <v>15</v>
      </c>
      <c r="N34" s="56">
        <v>0</v>
      </c>
      <c r="O34" s="53">
        <f t="shared" si="7"/>
        <v>20</v>
      </c>
      <c r="P34" s="53"/>
      <c r="Q34" s="118"/>
      <c r="R34" s="62"/>
      <c r="S34" s="153"/>
      <c r="T34" s="56"/>
      <c r="U34" s="56"/>
      <c r="V34" s="56"/>
      <c r="W34" s="56"/>
      <c r="X34" s="63"/>
      <c r="Y34" s="52"/>
      <c r="Z34" s="53"/>
      <c r="AA34" s="53"/>
      <c r="AB34" s="53"/>
      <c r="AC34" s="53"/>
      <c r="AD34" s="54"/>
      <c r="AE34" s="68">
        <v>15</v>
      </c>
      <c r="AF34" s="69">
        <v>15</v>
      </c>
      <c r="AG34" s="65">
        <v>20</v>
      </c>
      <c r="AH34" s="65"/>
      <c r="AI34" s="97">
        <v>4</v>
      </c>
      <c r="AJ34" s="68">
        <v>0</v>
      </c>
      <c r="AK34" s="69">
        <v>0</v>
      </c>
      <c r="AL34" s="65">
        <v>0</v>
      </c>
      <c r="AM34" s="65"/>
      <c r="AN34" s="97">
        <v>0</v>
      </c>
      <c r="AO34" s="64"/>
      <c r="AP34" s="67"/>
      <c r="AQ34" s="65"/>
      <c r="AR34" s="65"/>
      <c r="AS34" s="65"/>
      <c r="AT34" s="96"/>
      <c r="AU34" s="55"/>
      <c r="AV34" s="55"/>
      <c r="AW34" s="53"/>
      <c r="AX34" s="53"/>
      <c r="AY34" s="54"/>
      <c r="AZ34" s="52"/>
      <c r="BA34" s="53"/>
      <c r="BB34" s="53"/>
      <c r="BC34" s="53"/>
      <c r="BD34" s="54"/>
      <c r="BE34" s="55"/>
      <c r="BF34" s="53"/>
      <c r="BG34" s="53"/>
      <c r="BH34" s="53"/>
      <c r="BI34" s="54"/>
      <c r="BJ34" s="52"/>
      <c r="BK34" s="53"/>
      <c r="BL34" s="53"/>
      <c r="BM34" s="53"/>
      <c r="BN34" s="54"/>
      <c r="BO34" s="55"/>
      <c r="BP34" s="53"/>
      <c r="BQ34" s="53"/>
      <c r="BR34" s="54"/>
      <c r="BS34" s="113">
        <v>4</v>
      </c>
    </row>
    <row r="35" spans="1:71" x14ac:dyDescent="0.3">
      <c r="A35" s="12">
        <v>23</v>
      </c>
      <c r="B35" s="29" t="s">
        <v>143</v>
      </c>
      <c r="C35" s="24" t="s">
        <v>80</v>
      </c>
      <c r="D35" s="24" t="s">
        <v>50</v>
      </c>
      <c r="E35" s="30" t="s">
        <v>32</v>
      </c>
      <c r="F35" s="21">
        <f>SUM(K35:Q35)+I35</f>
        <v>60</v>
      </c>
      <c r="G35" s="10">
        <f t="shared" si="5"/>
        <v>4</v>
      </c>
      <c r="H35" s="43" t="s">
        <v>185</v>
      </c>
      <c r="I35" s="43">
        <v>30</v>
      </c>
      <c r="J35" s="43">
        <v>2</v>
      </c>
      <c r="K35" s="53">
        <v>0</v>
      </c>
      <c r="L35" s="53"/>
      <c r="M35" s="53">
        <f t="shared" ref="M35:M42" si="8">SUM(AF35+AK35)</f>
        <v>30</v>
      </c>
      <c r="N35" s="56">
        <v>0</v>
      </c>
      <c r="O35" s="53">
        <f t="shared" si="7"/>
        <v>0</v>
      </c>
      <c r="P35" s="53"/>
      <c r="Q35" s="118"/>
      <c r="R35" s="62"/>
      <c r="S35" s="153"/>
      <c r="T35" s="56"/>
      <c r="U35" s="56"/>
      <c r="V35" s="56"/>
      <c r="W35" s="56"/>
      <c r="X35" s="63"/>
      <c r="Y35" s="52"/>
      <c r="Z35" s="53"/>
      <c r="AA35" s="53"/>
      <c r="AB35" s="53"/>
      <c r="AC35" s="53"/>
      <c r="AD35" s="54"/>
      <c r="AE35" s="104">
        <v>30</v>
      </c>
      <c r="AF35" s="69">
        <v>30</v>
      </c>
      <c r="AG35" s="69">
        <v>0</v>
      </c>
      <c r="AH35" s="69"/>
      <c r="AI35" s="97">
        <v>4</v>
      </c>
      <c r="AJ35" s="68">
        <v>0</v>
      </c>
      <c r="AK35" s="69">
        <v>0</v>
      </c>
      <c r="AL35" s="69">
        <v>0</v>
      </c>
      <c r="AM35" s="69"/>
      <c r="AN35" s="97">
        <v>0</v>
      </c>
      <c r="AO35" s="52"/>
      <c r="AP35" s="55"/>
      <c r="AQ35" s="53"/>
      <c r="AR35" s="53"/>
      <c r="AS35" s="53"/>
      <c r="AT35" s="54"/>
      <c r="AU35" s="55"/>
      <c r="AV35" s="55"/>
      <c r="AW35" s="53"/>
      <c r="AX35" s="53"/>
      <c r="AY35" s="54"/>
      <c r="AZ35" s="52"/>
      <c r="BA35" s="53"/>
      <c r="BB35" s="53"/>
      <c r="BC35" s="53"/>
      <c r="BD35" s="54"/>
      <c r="BE35" s="55"/>
      <c r="BF35" s="53"/>
      <c r="BG35" s="53"/>
      <c r="BH35" s="53"/>
      <c r="BI35" s="54"/>
      <c r="BJ35" s="52"/>
      <c r="BK35" s="53"/>
      <c r="BL35" s="53"/>
      <c r="BM35" s="53"/>
      <c r="BN35" s="54"/>
      <c r="BO35" s="55"/>
      <c r="BP35" s="53"/>
      <c r="BQ35" s="53"/>
      <c r="BR35" s="54"/>
      <c r="BS35" s="113">
        <v>4</v>
      </c>
    </row>
    <row r="36" spans="1:71" x14ac:dyDescent="0.3">
      <c r="A36" s="12">
        <v>24</v>
      </c>
      <c r="B36" s="29" t="s">
        <v>144</v>
      </c>
      <c r="C36" s="24" t="s">
        <v>81</v>
      </c>
      <c r="D36" s="24" t="s">
        <v>33</v>
      </c>
      <c r="E36" s="30" t="s">
        <v>32</v>
      </c>
      <c r="F36" s="21">
        <f t="shared" ref="F36:F67" si="9">SUM(K36:Q36)</f>
        <v>120</v>
      </c>
      <c r="G36" s="10">
        <f t="shared" si="5"/>
        <v>7</v>
      </c>
      <c r="H36" s="43"/>
      <c r="I36" s="43"/>
      <c r="J36" s="43"/>
      <c r="K36" s="53">
        <f t="shared" ref="K36:K42" si="10">SUM(AE36+AJ36)</f>
        <v>40</v>
      </c>
      <c r="L36" s="53"/>
      <c r="M36" s="53">
        <f t="shared" si="8"/>
        <v>50</v>
      </c>
      <c r="N36" s="56">
        <v>0</v>
      </c>
      <c r="O36" s="53">
        <f t="shared" si="7"/>
        <v>30</v>
      </c>
      <c r="P36" s="53"/>
      <c r="Q36" s="118"/>
      <c r="R36" s="62"/>
      <c r="S36" s="153"/>
      <c r="T36" s="56"/>
      <c r="U36" s="56"/>
      <c r="V36" s="56"/>
      <c r="W36" s="56"/>
      <c r="X36" s="63"/>
      <c r="Y36" s="52"/>
      <c r="Z36" s="53"/>
      <c r="AA36" s="53"/>
      <c r="AB36" s="53"/>
      <c r="AC36" s="53"/>
      <c r="AD36" s="54"/>
      <c r="AE36" s="68">
        <v>20</v>
      </c>
      <c r="AF36" s="69">
        <v>25</v>
      </c>
      <c r="AG36" s="69">
        <v>15</v>
      </c>
      <c r="AH36" s="69"/>
      <c r="AI36" s="97">
        <v>4</v>
      </c>
      <c r="AJ36" s="68">
        <v>20</v>
      </c>
      <c r="AK36" s="69">
        <v>25</v>
      </c>
      <c r="AL36" s="69">
        <v>15</v>
      </c>
      <c r="AM36" s="69"/>
      <c r="AN36" s="97">
        <v>3</v>
      </c>
      <c r="AO36" s="52"/>
      <c r="AP36" s="55"/>
      <c r="AQ36" s="53"/>
      <c r="AR36" s="53"/>
      <c r="AS36" s="53"/>
      <c r="AT36" s="54"/>
      <c r="AU36" s="55"/>
      <c r="AV36" s="55"/>
      <c r="AW36" s="53"/>
      <c r="AX36" s="53"/>
      <c r="AY36" s="54"/>
      <c r="AZ36" s="52"/>
      <c r="BA36" s="53"/>
      <c r="BB36" s="53"/>
      <c r="BC36" s="53"/>
      <c r="BD36" s="54"/>
      <c r="BE36" s="55"/>
      <c r="BF36" s="53"/>
      <c r="BG36" s="53"/>
      <c r="BH36" s="53"/>
      <c r="BI36" s="54"/>
      <c r="BJ36" s="52"/>
      <c r="BK36" s="53"/>
      <c r="BL36" s="53"/>
      <c r="BM36" s="53"/>
      <c r="BN36" s="54"/>
      <c r="BO36" s="55"/>
      <c r="BP36" s="53"/>
      <c r="BQ36" s="53"/>
      <c r="BR36" s="54"/>
      <c r="BS36" s="113">
        <v>7</v>
      </c>
    </row>
    <row r="37" spans="1:71" x14ac:dyDescent="0.3">
      <c r="A37" s="12">
        <v>25</v>
      </c>
      <c r="B37" s="29" t="s">
        <v>145</v>
      </c>
      <c r="C37" s="24" t="s">
        <v>82</v>
      </c>
      <c r="D37" s="24" t="s">
        <v>49</v>
      </c>
      <c r="E37" s="30" t="s">
        <v>31</v>
      </c>
      <c r="F37" s="21">
        <f t="shared" si="9"/>
        <v>80</v>
      </c>
      <c r="G37" s="10">
        <f t="shared" si="5"/>
        <v>4</v>
      </c>
      <c r="H37" s="43"/>
      <c r="I37" s="43"/>
      <c r="J37" s="43"/>
      <c r="K37" s="53">
        <f t="shared" si="10"/>
        <v>30</v>
      </c>
      <c r="L37" s="53"/>
      <c r="M37" s="53">
        <f t="shared" si="8"/>
        <v>0</v>
      </c>
      <c r="N37" s="56">
        <v>0</v>
      </c>
      <c r="O37" s="53">
        <f t="shared" si="7"/>
        <v>50</v>
      </c>
      <c r="P37" s="53"/>
      <c r="Q37" s="118"/>
      <c r="R37" s="62"/>
      <c r="S37" s="153"/>
      <c r="T37" s="56"/>
      <c r="U37" s="56"/>
      <c r="V37" s="56"/>
      <c r="W37" s="56"/>
      <c r="X37" s="63"/>
      <c r="Y37" s="52"/>
      <c r="Z37" s="53"/>
      <c r="AA37" s="53"/>
      <c r="AB37" s="53"/>
      <c r="AC37" s="53"/>
      <c r="AD37" s="54"/>
      <c r="AE37" s="68">
        <v>0</v>
      </c>
      <c r="AF37" s="69">
        <v>0</v>
      </c>
      <c r="AG37" s="69">
        <v>0</v>
      </c>
      <c r="AH37" s="69"/>
      <c r="AI37" s="97">
        <v>0</v>
      </c>
      <c r="AJ37" s="68">
        <v>30</v>
      </c>
      <c r="AK37" s="69">
        <v>0</v>
      </c>
      <c r="AL37" s="69">
        <v>50</v>
      </c>
      <c r="AM37" s="69"/>
      <c r="AN37" s="97">
        <v>4</v>
      </c>
      <c r="AO37" s="52"/>
      <c r="AP37" s="55"/>
      <c r="AQ37" s="53"/>
      <c r="AR37" s="53"/>
      <c r="AS37" s="53"/>
      <c r="AT37" s="54"/>
      <c r="AU37" s="55"/>
      <c r="AV37" s="55"/>
      <c r="AW37" s="53"/>
      <c r="AX37" s="53"/>
      <c r="AY37" s="54"/>
      <c r="AZ37" s="52"/>
      <c r="BA37" s="53"/>
      <c r="BB37" s="53"/>
      <c r="BC37" s="53"/>
      <c r="BD37" s="54"/>
      <c r="BE37" s="55"/>
      <c r="BF37" s="53"/>
      <c r="BG37" s="53"/>
      <c r="BH37" s="53"/>
      <c r="BI37" s="54"/>
      <c r="BJ37" s="52"/>
      <c r="BK37" s="53"/>
      <c r="BL37" s="53"/>
      <c r="BM37" s="53"/>
      <c r="BN37" s="54"/>
      <c r="BO37" s="55"/>
      <c r="BP37" s="53"/>
      <c r="BQ37" s="53"/>
      <c r="BR37" s="54"/>
    </row>
    <row r="38" spans="1:71" s="122" customFormat="1" ht="27" x14ac:dyDescent="0.3">
      <c r="A38" s="12">
        <v>26</v>
      </c>
      <c r="B38" s="29" t="s">
        <v>146</v>
      </c>
      <c r="C38" s="24" t="s">
        <v>83</v>
      </c>
      <c r="D38" s="24" t="s">
        <v>49</v>
      </c>
      <c r="E38" s="37" t="s">
        <v>31</v>
      </c>
      <c r="F38" s="21">
        <f t="shared" si="9"/>
        <v>35</v>
      </c>
      <c r="G38" s="10">
        <f t="shared" si="5"/>
        <v>2</v>
      </c>
      <c r="H38" s="43"/>
      <c r="I38" s="43"/>
      <c r="J38" s="43"/>
      <c r="K38" s="53">
        <f t="shared" si="10"/>
        <v>35</v>
      </c>
      <c r="L38" s="53"/>
      <c r="M38" s="53">
        <f t="shared" si="8"/>
        <v>0</v>
      </c>
      <c r="N38" s="56">
        <v>0</v>
      </c>
      <c r="O38" s="53">
        <f t="shared" si="7"/>
        <v>0</v>
      </c>
      <c r="P38" s="53"/>
      <c r="Q38" s="70"/>
      <c r="R38" s="62"/>
      <c r="S38" s="153"/>
      <c r="T38" s="56"/>
      <c r="U38" s="56"/>
      <c r="V38" s="56"/>
      <c r="W38" s="56"/>
      <c r="X38" s="63"/>
      <c r="Y38" s="52"/>
      <c r="Z38" s="53"/>
      <c r="AA38" s="53"/>
      <c r="AB38" s="53"/>
      <c r="AC38" s="53"/>
      <c r="AD38" s="54"/>
      <c r="AE38" s="68">
        <v>35</v>
      </c>
      <c r="AF38" s="69">
        <v>0</v>
      </c>
      <c r="AG38" s="69">
        <v>0</v>
      </c>
      <c r="AH38" s="69"/>
      <c r="AI38" s="97">
        <v>2</v>
      </c>
      <c r="AJ38" s="68">
        <v>0</v>
      </c>
      <c r="AK38" s="69">
        <v>0</v>
      </c>
      <c r="AL38" s="69">
        <v>0</v>
      </c>
      <c r="AM38" s="69"/>
      <c r="AN38" s="97">
        <v>0</v>
      </c>
      <c r="AO38" s="64"/>
      <c r="AP38" s="67"/>
      <c r="AQ38" s="65"/>
      <c r="AR38" s="65"/>
      <c r="AS38" s="65"/>
      <c r="AT38" s="66"/>
      <c r="AU38" s="67"/>
      <c r="AV38" s="67"/>
      <c r="AW38" s="65"/>
      <c r="AX38" s="65"/>
      <c r="AY38" s="66"/>
      <c r="AZ38" s="64"/>
      <c r="BA38" s="65"/>
      <c r="BB38" s="65"/>
      <c r="BC38" s="65"/>
      <c r="BD38" s="66"/>
      <c r="BE38" s="67"/>
      <c r="BF38" s="65"/>
      <c r="BG38" s="65"/>
      <c r="BH38" s="65"/>
      <c r="BI38" s="66"/>
      <c r="BJ38" s="64"/>
      <c r="BK38" s="65"/>
      <c r="BL38" s="65"/>
      <c r="BM38" s="65"/>
      <c r="BN38" s="66"/>
      <c r="BO38" s="67"/>
      <c r="BP38" s="65"/>
      <c r="BQ38" s="65"/>
      <c r="BR38" s="66"/>
    </row>
    <row r="39" spans="1:71" x14ac:dyDescent="0.3">
      <c r="A39" s="12">
        <v>27</v>
      </c>
      <c r="B39" s="29" t="s">
        <v>147</v>
      </c>
      <c r="C39" s="24" t="s">
        <v>84</v>
      </c>
      <c r="D39" s="24" t="s">
        <v>32</v>
      </c>
      <c r="E39" s="30" t="s">
        <v>32</v>
      </c>
      <c r="F39" s="21">
        <f t="shared" si="9"/>
        <v>65</v>
      </c>
      <c r="G39" s="10">
        <f t="shared" si="5"/>
        <v>4</v>
      </c>
      <c r="H39" s="43"/>
      <c r="I39" s="43"/>
      <c r="J39" s="43"/>
      <c r="K39" s="53">
        <f t="shared" si="10"/>
        <v>20</v>
      </c>
      <c r="L39" s="53"/>
      <c r="M39" s="53">
        <f t="shared" si="8"/>
        <v>35</v>
      </c>
      <c r="N39" s="56">
        <v>0</v>
      </c>
      <c r="O39" s="53">
        <f t="shared" si="7"/>
        <v>10</v>
      </c>
      <c r="P39" s="53"/>
      <c r="Q39" s="118"/>
      <c r="R39" s="62"/>
      <c r="S39" s="153"/>
      <c r="T39" s="56"/>
      <c r="U39" s="56"/>
      <c r="V39" s="56"/>
      <c r="W39" s="56"/>
      <c r="X39" s="63"/>
      <c r="Y39" s="52"/>
      <c r="Z39" s="53"/>
      <c r="AA39" s="53"/>
      <c r="AB39" s="53"/>
      <c r="AC39" s="53"/>
      <c r="AD39" s="54"/>
      <c r="AE39" s="68">
        <v>0</v>
      </c>
      <c r="AF39" s="69">
        <v>0</v>
      </c>
      <c r="AG39" s="69">
        <v>0</v>
      </c>
      <c r="AH39" s="69"/>
      <c r="AI39" s="97">
        <v>0</v>
      </c>
      <c r="AJ39" s="68">
        <v>20</v>
      </c>
      <c r="AK39" s="69">
        <v>35</v>
      </c>
      <c r="AL39" s="69">
        <v>10</v>
      </c>
      <c r="AM39" s="69"/>
      <c r="AN39" s="97">
        <v>4</v>
      </c>
      <c r="AO39" s="52"/>
      <c r="AP39" s="55"/>
      <c r="AQ39" s="53"/>
      <c r="AR39" s="53"/>
      <c r="AS39" s="53"/>
      <c r="AT39" s="54"/>
      <c r="AU39" s="55"/>
      <c r="AV39" s="55"/>
      <c r="AW39" s="53"/>
      <c r="AX39" s="53"/>
      <c r="AY39" s="54"/>
      <c r="AZ39" s="52"/>
      <c r="BA39" s="53"/>
      <c r="BB39" s="53"/>
      <c r="BC39" s="53"/>
      <c r="BD39" s="54"/>
      <c r="BE39" s="55"/>
      <c r="BF39" s="53"/>
      <c r="BG39" s="53"/>
      <c r="BH39" s="53"/>
      <c r="BI39" s="54"/>
      <c r="BJ39" s="52"/>
      <c r="BK39" s="53"/>
      <c r="BL39" s="53"/>
      <c r="BM39" s="53"/>
      <c r="BN39" s="54"/>
      <c r="BO39" s="55"/>
      <c r="BP39" s="53"/>
      <c r="BQ39" s="53"/>
      <c r="BR39" s="54"/>
      <c r="BS39" s="113">
        <v>4</v>
      </c>
    </row>
    <row r="40" spans="1:71" x14ac:dyDescent="0.3">
      <c r="A40" s="12">
        <v>28</v>
      </c>
      <c r="B40" s="29" t="s">
        <v>148</v>
      </c>
      <c r="C40" s="24" t="s">
        <v>85</v>
      </c>
      <c r="D40" s="24" t="s">
        <v>51</v>
      </c>
      <c r="E40" s="30" t="s">
        <v>31</v>
      </c>
      <c r="F40" s="21">
        <f t="shared" si="9"/>
        <v>45</v>
      </c>
      <c r="G40" s="10">
        <f t="shared" si="5"/>
        <v>3</v>
      </c>
      <c r="H40" s="43"/>
      <c r="I40" s="43"/>
      <c r="J40" s="43"/>
      <c r="K40" s="53">
        <f t="shared" si="10"/>
        <v>30</v>
      </c>
      <c r="L40" s="53"/>
      <c r="M40" s="53">
        <f t="shared" si="8"/>
        <v>15</v>
      </c>
      <c r="N40" s="56">
        <v>0</v>
      </c>
      <c r="O40" s="53">
        <f t="shared" si="7"/>
        <v>0</v>
      </c>
      <c r="P40" s="53"/>
      <c r="Q40" s="118"/>
      <c r="R40" s="62"/>
      <c r="S40" s="153"/>
      <c r="T40" s="56"/>
      <c r="U40" s="56"/>
      <c r="V40" s="56"/>
      <c r="W40" s="56"/>
      <c r="X40" s="63"/>
      <c r="Y40" s="52"/>
      <c r="Z40" s="53"/>
      <c r="AA40" s="53"/>
      <c r="AB40" s="53"/>
      <c r="AC40" s="53"/>
      <c r="AD40" s="54"/>
      <c r="AE40" s="68">
        <v>30</v>
      </c>
      <c r="AF40" s="69">
        <v>15</v>
      </c>
      <c r="AG40" s="65">
        <v>0</v>
      </c>
      <c r="AH40" s="65"/>
      <c r="AI40" s="97">
        <v>3</v>
      </c>
      <c r="AJ40" s="64">
        <v>0</v>
      </c>
      <c r="AK40" s="65">
        <v>0</v>
      </c>
      <c r="AL40" s="65">
        <v>0</v>
      </c>
      <c r="AM40" s="65"/>
      <c r="AN40" s="96">
        <v>0</v>
      </c>
      <c r="AO40" s="52"/>
      <c r="AP40" s="55"/>
      <c r="AQ40" s="53"/>
      <c r="AR40" s="53"/>
      <c r="AS40" s="53"/>
      <c r="AT40" s="54"/>
      <c r="AU40" s="55"/>
      <c r="AV40" s="55"/>
      <c r="AW40" s="53"/>
      <c r="AX40" s="53"/>
      <c r="AY40" s="54"/>
      <c r="AZ40" s="52"/>
      <c r="BA40" s="53"/>
      <c r="BB40" s="53"/>
      <c r="BC40" s="53"/>
      <c r="BD40" s="54"/>
      <c r="BE40" s="55"/>
      <c r="BF40" s="53"/>
      <c r="BG40" s="53"/>
      <c r="BH40" s="53"/>
      <c r="BI40" s="54"/>
      <c r="BJ40" s="52"/>
      <c r="BK40" s="53"/>
      <c r="BL40" s="53"/>
      <c r="BM40" s="53"/>
      <c r="BN40" s="54"/>
      <c r="BO40" s="55"/>
      <c r="BP40" s="53"/>
      <c r="BQ40" s="53"/>
      <c r="BR40" s="54"/>
      <c r="BS40" s="113">
        <v>3</v>
      </c>
    </row>
    <row r="41" spans="1:71" x14ac:dyDescent="0.3">
      <c r="A41" s="12">
        <v>29</v>
      </c>
      <c r="B41" s="29" t="s">
        <v>149</v>
      </c>
      <c r="C41" s="24" t="s">
        <v>86</v>
      </c>
      <c r="D41" s="24" t="s">
        <v>51</v>
      </c>
      <c r="E41" s="30" t="s">
        <v>32</v>
      </c>
      <c r="F41" s="21">
        <f t="shared" si="9"/>
        <v>60</v>
      </c>
      <c r="G41" s="10">
        <f t="shared" si="5"/>
        <v>3</v>
      </c>
      <c r="H41" s="43"/>
      <c r="I41" s="43"/>
      <c r="J41" s="43"/>
      <c r="K41" s="53">
        <f t="shared" si="10"/>
        <v>30</v>
      </c>
      <c r="L41" s="53"/>
      <c r="M41" s="53">
        <f t="shared" si="8"/>
        <v>30</v>
      </c>
      <c r="N41" s="56">
        <v>0</v>
      </c>
      <c r="O41" s="53">
        <f t="shared" si="7"/>
        <v>0</v>
      </c>
      <c r="P41" s="53"/>
      <c r="Q41" s="118"/>
      <c r="R41" s="62"/>
      <c r="S41" s="153"/>
      <c r="T41" s="56"/>
      <c r="U41" s="56"/>
      <c r="V41" s="56"/>
      <c r="W41" s="56"/>
      <c r="X41" s="63"/>
      <c r="Y41" s="52"/>
      <c r="Z41" s="53"/>
      <c r="AA41" s="53"/>
      <c r="AB41" s="53"/>
      <c r="AC41" s="53"/>
      <c r="AD41" s="54"/>
      <c r="AE41" s="68">
        <v>0</v>
      </c>
      <c r="AF41" s="69">
        <v>0</v>
      </c>
      <c r="AG41" s="65">
        <v>0</v>
      </c>
      <c r="AH41" s="65"/>
      <c r="AI41" s="97">
        <v>0</v>
      </c>
      <c r="AJ41" s="64">
        <v>30</v>
      </c>
      <c r="AK41" s="65">
        <v>30</v>
      </c>
      <c r="AL41" s="65">
        <v>0</v>
      </c>
      <c r="AM41" s="65"/>
      <c r="AN41" s="96">
        <v>3</v>
      </c>
      <c r="AO41" s="68"/>
      <c r="AP41" s="105"/>
      <c r="AQ41" s="69"/>
      <c r="AR41" s="69"/>
      <c r="AS41" s="65"/>
      <c r="AT41" s="97"/>
      <c r="AU41" s="67"/>
      <c r="AV41" s="67"/>
      <c r="AW41" s="65"/>
      <c r="AX41" s="65"/>
      <c r="AY41" s="96"/>
      <c r="AZ41" s="52"/>
      <c r="BA41" s="53"/>
      <c r="BB41" s="53"/>
      <c r="BC41" s="53"/>
      <c r="BD41" s="54"/>
      <c r="BE41" s="55"/>
      <c r="BF41" s="53"/>
      <c r="BG41" s="53"/>
      <c r="BH41" s="53"/>
      <c r="BI41" s="54"/>
      <c r="BJ41" s="52"/>
      <c r="BK41" s="53"/>
      <c r="BL41" s="53"/>
      <c r="BM41" s="53"/>
      <c r="BN41" s="54"/>
      <c r="BO41" s="55"/>
      <c r="BP41" s="53"/>
      <c r="BQ41" s="53"/>
      <c r="BR41" s="54"/>
      <c r="BS41" s="113">
        <v>3</v>
      </c>
    </row>
    <row r="42" spans="1:71" x14ac:dyDescent="0.3">
      <c r="A42" s="12">
        <v>30</v>
      </c>
      <c r="B42" s="29" t="s">
        <v>152</v>
      </c>
      <c r="C42" s="35" t="s">
        <v>87</v>
      </c>
      <c r="D42" s="24" t="s">
        <v>49</v>
      </c>
      <c r="E42" s="30" t="s">
        <v>31</v>
      </c>
      <c r="F42" s="21">
        <f t="shared" si="9"/>
        <v>15</v>
      </c>
      <c r="G42" s="10">
        <f t="shared" si="5"/>
        <v>1</v>
      </c>
      <c r="H42" s="43"/>
      <c r="I42" s="43"/>
      <c r="J42" s="43"/>
      <c r="K42" s="53">
        <f t="shared" si="10"/>
        <v>15</v>
      </c>
      <c r="L42" s="53"/>
      <c r="M42" s="53">
        <f t="shared" si="8"/>
        <v>0</v>
      </c>
      <c r="N42" s="56">
        <v>0</v>
      </c>
      <c r="O42" s="53">
        <f t="shared" si="7"/>
        <v>0</v>
      </c>
      <c r="P42" s="53"/>
      <c r="Q42" s="118"/>
      <c r="R42" s="62"/>
      <c r="S42" s="153"/>
      <c r="T42" s="56"/>
      <c r="U42" s="56"/>
      <c r="V42" s="56"/>
      <c r="W42" s="56"/>
      <c r="X42" s="63"/>
      <c r="Y42" s="52"/>
      <c r="Z42" s="53"/>
      <c r="AA42" s="53"/>
      <c r="AB42" s="53"/>
      <c r="AC42" s="53"/>
      <c r="AD42" s="54"/>
      <c r="AE42" s="68">
        <v>15</v>
      </c>
      <c r="AF42" s="69">
        <v>0</v>
      </c>
      <c r="AG42" s="65">
        <v>0</v>
      </c>
      <c r="AH42" s="65"/>
      <c r="AI42" s="97">
        <v>1</v>
      </c>
      <c r="AJ42" s="64">
        <v>0</v>
      </c>
      <c r="AK42" s="65">
        <v>0</v>
      </c>
      <c r="AL42" s="65">
        <v>0</v>
      </c>
      <c r="AM42" s="65"/>
      <c r="AN42" s="96">
        <v>0</v>
      </c>
      <c r="AO42" s="68"/>
      <c r="AP42" s="105"/>
      <c r="AQ42" s="69"/>
      <c r="AR42" s="69"/>
      <c r="AS42" s="65"/>
      <c r="AT42" s="97"/>
      <c r="AU42" s="67"/>
      <c r="AV42" s="67"/>
      <c r="AW42" s="65"/>
      <c r="AX42" s="65"/>
      <c r="AY42" s="96"/>
      <c r="AZ42" s="64"/>
      <c r="BA42" s="65"/>
      <c r="BB42" s="65"/>
      <c r="BC42" s="69"/>
      <c r="BD42" s="66"/>
      <c r="BE42" s="67"/>
      <c r="BF42" s="65"/>
      <c r="BG42" s="65"/>
      <c r="BH42" s="69"/>
      <c r="BI42" s="66"/>
      <c r="BJ42" s="52"/>
      <c r="BK42" s="53"/>
      <c r="BL42" s="53"/>
      <c r="BM42" s="53"/>
      <c r="BN42" s="54"/>
      <c r="BO42" s="55"/>
      <c r="BP42" s="53"/>
      <c r="BQ42" s="53"/>
      <c r="BR42" s="54"/>
    </row>
    <row r="43" spans="1:71" x14ac:dyDescent="0.3">
      <c r="A43" s="12">
        <v>31</v>
      </c>
      <c r="B43" s="29" t="s">
        <v>153</v>
      </c>
      <c r="C43" s="24" t="s">
        <v>88</v>
      </c>
      <c r="D43" s="24" t="s">
        <v>51</v>
      </c>
      <c r="E43" s="30" t="s">
        <v>32</v>
      </c>
      <c r="F43" s="21">
        <f t="shared" si="9"/>
        <v>110</v>
      </c>
      <c r="G43" s="10">
        <f>SUM(AI43+AN43+AT43+AY43)</f>
        <v>8</v>
      </c>
      <c r="H43" s="43"/>
      <c r="I43" s="43"/>
      <c r="J43" s="43"/>
      <c r="K43" s="53">
        <f>SUM(AE43+AJ43+AO43+AU43)</f>
        <v>0</v>
      </c>
      <c r="L43" s="53">
        <v>30</v>
      </c>
      <c r="M43" s="53">
        <f>SUM(AF43+AK43+AQ43+AW43)</f>
        <v>80</v>
      </c>
      <c r="N43" s="53">
        <v>0</v>
      </c>
      <c r="O43" s="53">
        <f>SUM(AG43+AL43+AS43+AX43)</f>
        <v>0</v>
      </c>
      <c r="P43" s="53"/>
      <c r="Q43" s="118"/>
      <c r="R43" s="62"/>
      <c r="S43" s="153"/>
      <c r="T43" s="56"/>
      <c r="U43" s="56"/>
      <c r="V43" s="56"/>
      <c r="W43" s="56"/>
      <c r="X43" s="63"/>
      <c r="Y43" s="52"/>
      <c r="Z43" s="53"/>
      <c r="AA43" s="53"/>
      <c r="AB43" s="53"/>
      <c r="AC43" s="53"/>
      <c r="AD43" s="54"/>
      <c r="AE43" s="68"/>
      <c r="AF43" s="69"/>
      <c r="AG43" s="65"/>
      <c r="AH43" s="65"/>
      <c r="AI43" s="97"/>
      <c r="AJ43" s="64"/>
      <c r="AK43" s="65"/>
      <c r="AL43" s="65"/>
      <c r="AM43" s="65"/>
      <c r="AN43" s="96"/>
      <c r="AO43" s="68"/>
      <c r="AP43" s="105">
        <v>15</v>
      </c>
      <c r="AQ43" s="69">
        <v>40</v>
      </c>
      <c r="AR43" s="69"/>
      <c r="AS43" s="65">
        <v>0</v>
      </c>
      <c r="AT43" s="97">
        <v>4</v>
      </c>
      <c r="AU43" s="67"/>
      <c r="AV43" s="67">
        <v>15</v>
      </c>
      <c r="AW43" s="65">
        <v>40</v>
      </c>
      <c r="AX43" s="65">
        <v>0</v>
      </c>
      <c r="AY43" s="96">
        <v>4</v>
      </c>
      <c r="AZ43" s="52"/>
      <c r="BA43" s="53"/>
      <c r="BB43" s="53"/>
      <c r="BC43" s="53"/>
      <c r="BD43" s="54"/>
      <c r="BE43" s="55"/>
      <c r="BF43" s="53"/>
      <c r="BG43" s="53"/>
      <c r="BH43" s="53"/>
      <c r="BI43" s="54"/>
      <c r="BJ43" s="52"/>
      <c r="BK43" s="53"/>
      <c r="BL43" s="53"/>
      <c r="BM43" s="53"/>
      <c r="BN43" s="54"/>
      <c r="BO43" s="55"/>
      <c r="BP43" s="53"/>
      <c r="BQ43" s="53"/>
      <c r="BR43" s="54"/>
      <c r="BS43" s="113">
        <v>8</v>
      </c>
    </row>
    <row r="44" spans="1:71" x14ac:dyDescent="0.3">
      <c r="A44" s="12">
        <v>32</v>
      </c>
      <c r="B44" s="29" t="s">
        <v>154</v>
      </c>
      <c r="C44" s="24" t="s">
        <v>79</v>
      </c>
      <c r="D44" s="24" t="s">
        <v>32</v>
      </c>
      <c r="E44" s="30" t="s">
        <v>32</v>
      </c>
      <c r="F44" s="21">
        <f t="shared" si="9"/>
        <v>70</v>
      </c>
      <c r="G44" s="10">
        <f>SUM(AI44+AN44+AT44+AY44)</f>
        <v>5</v>
      </c>
      <c r="H44" s="43"/>
      <c r="I44" s="43"/>
      <c r="J44" s="43"/>
      <c r="K44" s="53">
        <f>SUM(AE44+AJ44+AO44+AU44)</f>
        <v>30</v>
      </c>
      <c r="L44" s="53"/>
      <c r="M44" s="53"/>
      <c r="N44" s="53">
        <v>30</v>
      </c>
      <c r="O44" s="53">
        <f>SUM(AG44+AL44+AS44+AX44)</f>
        <v>10</v>
      </c>
      <c r="P44" s="53"/>
      <c r="Q44" s="118"/>
      <c r="R44" s="62"/>
      <c r="S44" s="153"/>
      <c r="T44" s="56"/>
      <c r="U44" s="56"/>
      <c r="V44" s="56"/>
      <c r="W44" s="56"/>
      <c r="X44" s="63"/>
      <c r="Y44" s="52"/>
      <c r="Z44" s="53"/>
      <c r="AA44" s="53"/>
      <c r="AB44" s="53"/>
      <c r="AC44" s="53"/>
      <c r="AD44" s="54"/>
      <c r="AE44" s="68"/>
      <c r="AF44" s="69"/>
      <c r="AG44" s="65"/>
      <c r="AH44" s="65"/>
      <c r="AI44" s="97"/>
      <c r="AJ44" s="64"/>
      <c r="AK44" s="65"/>
      <c r="AL44" s="65"/>
      <c r="AM44" s="65"/>
      <c r="AN44" s="96"/>
      <c r="AO44" s="68">
        <v>30</v>
      </c>
      <c r="AP44" s="105"/>
      <c r="AQ44" s="69"/>
      <c r="AR44" s="69">
        <v>30</v>
      </c>
      <c r="AS44" s="65">
        <v>10</v>
      </c>
      <c r="AT44" s="97">
        <v>5</v>
      </c>
      <c r="AU44" s="67">
        <v>0</v>
      </c>
      <c r="AV44" s="67"/>
      <c r="AW44" s="65">
        <v>0</v>
      </c>
      <c r="AX44" s="65">
        <v>0</v>
      </c>
      <c r="AY44" s="96">
        <v>0</v>
      </c>
      <c r="AZ44" s="52"/>
      <c r="BA44" s="53"/>
      <c r="BB44" s="53"/>
      <c r="BC44" s="53"/>
      <c r="BD44" s="54"/>
      <c r="BE44" s="55"/>
      <c r="BF44" s="53"/>
      <c r="BG44" s="53"/>
      <c r="BH44" s="53"/>
      <c r="BI44" s="54"/>
      <c r="BJ44" s="52"/>
      <c r="BK44" s="53"/>
      <c r="BL44" s="53"/>
      <c r="BM44" s="53"/>
      <c r="BN44" s="54"/>
      <c r="BO44" s="55"/>
      <c r="BP44" s="53"/>
      <c r="BQ44" s="53"/>
      <c r="BR44" s="54"/>
    </row>
    <row r="45" spans="1:71" x14ac:dyDescent="0.3">
      <c r="A45" s="12">
        <v>33</v>
      </c>
      <c r="B45" s="11" t="s">
        <v>151</v>
      </c>
      <c r="C45" s="35" t="s">
        <v>89</v>
      </c>
      <c r="D45" s="35" t="s">
        <v>51</v>
      </c>
      <c r="E45" s="30" t="s">
        <v>32</v>
      </c>
      <c r="F45" s="21">
        <f t="shared" si="9"/>
        <v>100</v>
      </c>
      <c r="G45" s="10">
        <f t="shared" ref="G45:G50" si="11">SUM(AY45+AT45)</f>
        <v>6</v>
      </c>
      <c r="H45" s="43"/>
      <c r="I45" s="43"/>
      <c r="J45" s="43"/>
      <c r="K45" s="53">
        <f t="shared" ref="K45:K51" si="12">SUM(AO45+AU45)</f>
        <v>0</v>
      </c>
      <c r="L45" s="53">
        <v>35</v>
      </c>
      <c r="M45" s="53">
        <f t="shared" ref="M45:M47" si="13">SUM(AQ45+AW45)</f>
        <v>65</v>
      </c>
      <c r="N45" s="53">
        <v>0</v>
      </c>
      <c r="O45" s="53">
        <f t="shared" ref="O45:O51" si="14">SUM(AS45+AX45)</f>
        <v>0</v>
      </c>
      <c r="P45" s="53"/>
      <c r="Q45" s="118"/>
      <c r="R45" s="62"/>
      <c r="S45" s="153"/>
      <c r="T45" s="56"/>
      <c r="U45" s="56"/>
      <c r="V45" s="56"/>
      <c r="W45" s="56"/>
      <c r="X45" s="63"/>
      <c r="Y45" s="52"/>
      <c r="Z45" s="53"/>
      <c r="AA45" s="53"/>
      <c r="AB45" s="53"/>
      <c r="AC45" s="53"/>
      <c r="AD45" s="54"/>
      <c r="AE45" s="68"/>
      <c r="AF45" s="69"/>
      <c r="AG45" s="65"/>
      <c r="AH45" s="65"/>
      <c r="AI45" s="97"/>
      <c r="AJ45" s="64"/>
      <c r="AK45" s="65"/>
      <c r="AL45" s="65"/>
      <c r="AM45" s="65"/>
      <c r="AN45" s="96"/>
      <c r="AO45" s="68"/>
      <c r="AP45" s="105">
        <v>35</v>
      </c>
      <c r="AQ45" s="69">
        <v>65</v>
      </c>
      <c r="AR45" s="69"/>
      <c r="AS45" s="65">
        <v>0</v>
      </c>
      <c r="AT45" s="97">
        <v>6</v>
      </c>
      <c r="AU45" s="67">
        <v>0</v>
      </c>
      <c r="AV45" s="67"/>
      <c r="AW45" s="65">
        <v>0</v>
      </c>
      <c r="AX45" s="65">
        <v>0</v>
      </c>
      <c r="AY45" s="96">
        <v>0</v>
      </c>
      <c r="AZ45" s="52"/>
      <c r="BA45" s="53"/>
      <c r="BB45" s="53"/>
      <c r="BC45" s="53"/>
      <c r="BD45" s="54"/>
      <c r="BE45" s="55"/>
      <c r="BF45" s="53"/>
      <c r="BG45" s="53"/>
      <c r="BH45" s="53"/>
      <c r="BI45" s="54"/>
      <c r="BJ45" s="52"/>
      <c r="BK45" s="53"/>
      <c r="BL45" s="53"/>
      <c r="BM45" s="53"/>
      <c r="BN45" s="54"/>
      <c r="BO45" s="55"/>
      <c r="BP45" s="53"/>
      <c r="BQ45" s="53"/>
      <c r="BR45" s="54"/>
      <c r="BS45" s="113">
        <v>6</v>
      </c>
    </row>
    <row r="46" spans="1:71" x14ac:dyDescent="0.3">
      <c r="A46" s="12">
        <v>34</v>
      </c>
      <c r="B46" s="36" t="s">
        <v>155</v>
      </c>
      <c r="C46" s="35" t="s">
        <v>90</v>
      </c>
      <c r="D46" s="35" t="s">
        <v>51</v>
      </c>
      <c r="E46" s="30" t="s">
        <v>31</v>
      </c>
      <c r="F46" s="21">
        <f t="shared" si="9"/>
        <v>10</v>
      </c>
      <c r="G46" s="10">
        <f t="shared" si="11"/>
        <v>1</v>
      </c>
      <c r="H46" s="43"/>
      <c r="I46" s="43"/>
      <c r="J46" s="43"/>
      <c r="K46" s="53">
        <f t="shared" si="12"/>
        <v>0</v>
      </c>
      <c r="L46" s="53"/>
      <c r="M46" s="53">
        <f t="shared" si="13"/>
        <v>0</v>
      </c>
      <c r="N46" s="53">
        <v>0</v>
      </c>
      <c r="O46" s="53">
        <f t="shared" si="14"/>
        <v>10</v>
      </c>
      <c r="P46" s="53"/>
      <c r="Q46" s="118"/>
      <c r="R46" s="62"/>
      <c r="S46" s="153"/>
      <c r="T46" s="56"/>
      <c r="U46" s="56"/>
      <c r="V46" s="56"/>
      <c r="W46" s="56"/>
      <c r="X46" s="63"/>
      <c r="Y46" s="52"/>
      <c r="Z46" s="53"/>
      <c r="AA46" s="53"/>
      <c r="AB46" s="53"/>
      <c r="AC46" s="53"/>
      <c r="AD46" s="54"/>
      <c r="AE46" s="68"/>
      <c r="AF46" s="69"/>
      <c r="AG46" s="65"/>
      <c r="AH46" s="65"/>
      <c r="AI46" s="97"/>
      <c r="AJ46" s="64"/>
      <c r="AK46" s="65"/>
      <c r="AL46" s="65"/>
      <c r="AM46" s="65"/>
      <c r="AN46" s="96"/>
      <c r="AO46" s="68">
        <v>0</v>
      </c>
      <c r="AP46" s="105"/>
      <c r="AQ46" s="69">
        <v>0</v>
      </c>
      <c r="AR46" s="69"/>
      <c r="AS46" s="65">
        <v>10</v>
      </c>
      <c r="AT46" s="97">
        <v>1</v>
      </c>
      <c r="AU46" s="67">
        <v>0</v>
      </c>
      <c r="AV46" s="67"/>
      <c r="AW46" s="65">
        <v>0</v>
      </c>
      <c r="AX46" s="65">
        <v>0</v>
      </c>
      <c r="AY46" s="96">
        <v>0</v>
      </c>
      <c r="AZ46" s="52"/>
      <c r="BA46" s="53"/>
      <c r="BB46" s="53"/>
      <c r="BC46" s="53"/>
      <c r="BD46" s="54"/>
      <c r="BE46" s="55"/>
      <c r="BF46" s="53"/>
      <c r="BG46" s="53"/>
      <c r="BH46" s="53"/>
      <c r="BI46" s="54"/>
      <c r="BJ46" s="52"/>
      <c r="BK46" s="53"/>
      <c r="BL46" s="53"/>
      <c r="BM46" s="53"/>
      <c r="BN46" s="54"/>
      <c r="BO46" s="55"/>
      <c r="BP46" s="53"/>
      <c r="BQ46" s="53"/>
      <c r="BR46" s="54"/>
      <c r="BS46" s="113">
        <v>1</v>
      </c>
    </row>
    <row r="47" spans="1:71" x14ac:dyDescent="0.3">
      <c r="A47" s="12">
        <v>35</v>
      </c>
      <c r="B47" s="29" t="s">
        <v>43</v>
      </c>
      <c r="C47" s="24" t="s">
        <v>39</v>
      </c>
      <c r="D47" s="24" t="s">
        <v>32</v>
      </c>
      <c r="E47" s="30" t="s">
        <v>32</v>
      </c>
      <c r="F47" s="21">
        <f t="shared" si="9"/>
        <v>75</v>
      </c>
      <c r="G47" s="10">
        <f t="shared" si="11"/>
        <v>5</v>
      </c>
      <c r="H47" s="43"/>
      <c r="I47" s="43"/>
      <c r="J47" s="43"/>
      <c r="K47" s="53">
        <f t="shared" si="12"/>
        <v>30</v>
      </c>
      <c r="L47" s="53"/>
      <c r="M47" s="53">
        <f t="shared" si="13"/>
        <v>30</v>
      </c>
      <c r="N47" s="53">
        <v>0</v>
      </c>
      <c r="O47" s="53">
        <f t="shared" si="14"/>
        <v>15</v>
      </c>
      <c r="P47" s="53"/>
      <c r="Q47" s="118"/>
      <c r="R47" s="62"/>
      <c r="S47" s="153"/>
      <c r="T47" s="56"/>
      <c r="U47" s="56"/>
      <c r="V47" s="56"/>
      <c r="W47" s="56"/>
      <c r="X47" s="63"/>
      <c r="Y47" s="52"/>
      <c r="Z47" s="53"/>
      <c r="AA47" s="53"/>
      <c r="AB47" s="53"/>
      <c r="AC47" s="53"/>
      <c r="AD47" s="54"/>
      <c r="AE47" s="68"/>
      <c r="AF47" s="69"/>
      <c r="AG47" s="65"/>
      <c r="AH47" s="65"/>
      <c r="AI47" s="97"/>
      <c r="AJ47" s="64"/>
      <c r="AK47" s="65"/>
      <c r="AL47" s="65"/>
      <c r="AM47" s="65"/>
      <c r="AN47" s="96"/>
      <c r="AO47" s="68">
        <v>0</v>
      </c>
      <c r="AP47" s="105"/>
      <c r="AQ47" s="69">
        <v>0</v>
      </c>
      <c r="AR47" s="69"/>
      <c r="AS47" s="65">
        <v>0</v>
      </c>
      <c r="AT47" s="97">
        <v>0</v>
      </c>
      <c r="AU47" s="67">
        <v>30</v>
      </c>
      <c r="AV47" s="67"/>
      <c r="AW47" s="65">
        <v>30</v>
      </c>
      <c r="AX47" s="65">
        <v>15</v>
      </c>
      <c r="AY47" s="96">
        <v>5</v>
      </c>
      <c r="AZ47" s="52"/>
      <c r="BA47" s="53"/>
      <c r="BB47" s="53"/>
      <c r="BC47" s="53"/>
      <c r="BD47" s="54"/>
      <c r="BE47" s="55"/>
      <c r="BF47" s="53"/>
      <c r="BG47" s="53"/>
      <c r="BH47" s="53"/>
      <c r="BI47" s="54"/>
      <c r="BJ47" s="52"/>
      <c r="BK47" s="53"/>
      <c r="BL47" s="53"/>
      <c r="BM47" s="53"/>
      <c r="BN47" s="54"/>
      <c r="BO47" s="55"/>
      <c r="BP47" s="53"/>
      <c r="BQ47" s="53"/>
      <c r="BR47" s="54"/>
      <c r="BS47" s="113">
        <v>5</v>
      </c>
    </row>
    <row r="48" spans="1:71" x14ac:dyDescent="0.3">
      <c r="A48" s="12">
        <v>36</v>
      </c>
      <c r="B48" s="11" t="s">
        <v>150</v>
      </c>
      <c r="C48" s="24" t="s">
        <v>91</v>
      </c>
      <c r="D48" s="24" t="s">
        <v>32</v>
      </c>
      <c r="E48" s="24" t="s">
        <v>32</v>
      </c>
      <c r="F48" s="21">
        <f t="shared" si="9"/>
        <v>75</v>
      </c>
      <c r="G48" s="10">
        <f t="shared" si="11"/>
        <v>5</v>
      </c>
      <c r="H48" s="43"/>
      <c r="I48" s="43"/>
      <c r="J48" s="43"/>
      <c r="K48" s="53">
        <f t="shared" si="12"/>
        <v>30</v>
      </c>
      <c r="L48" s="53"/>
      <c r="M48" s="53"/>
      <c r="N48" s="53">
        <v>30</v>
      </c>
      <c r="O48" s="53">
        <f t="shared" si="14"/>
        <v>15</v>
      </c>
      <c r="P48" s="53"/>
      <c r="Q48" s="118"/>
      <c r="R48" s="62"/>
      <c r="S48" s="153"/>
      <c r="T48" s="56"/>
      <c r="U48" s="56"/>
      <c r="V48" s="56"/>
      <c r="W48" s="56"/>
      <c r="X48" s="63"/>
      <c r="Y48" s="52"/>
      <c r="Z48" s="53"/>
      <c r="AA48" s="53"/>
      <c r="AB48" s="53"/>
      <c r="AC48" s="53"/>
      <c r="AD48" s="54"/>
      <c r="AE48" s="68"/>
      <c r="AF48" s="69"/>
      <c r="AG48" s="65"/>
      <c r="AH48" s="65"/>
      <c r="AI48" s="97"/>
      <c r="AJ48" s="64"/>
      <c r="AK48" s="65"/>
      <c r="AL48" s="65"/>
      <c r="AM48" s="65"/>
      <c r="AN48" s="96"/>
      <c r="AO48" s="68">
        <v>30</v>
      </c>
      <c r="AP48" s="105"/>
      <c r="AQ48" s="69"/>
      <c r="AR48" s="69">
        <v>30</v>
      </c>
      <c r="AS48" s="65">
        <v>15</v>
      </c>
      <c r="AT48" s="97">
        <v>5</v>
      </c>
      <c r="AU48" s="67">
        <v>0</v>
      </c>
      <c r="AV48" s="67"/>
      <c r="AW48" s="65">
        <v>0</v>
      </c>
      <c r="AX48" s="65">
        <v>0</v>
      </c>
      <c r="AY48" s="96">
        <v>0</v>
      </c>
      <c r="AZ48" s="52"/>
      <c r="BA48" s="53"/>
      <c r="BB48" s="53"/>
      <c r="BC48" s="53"/>
      <c r="BD48" s="54"/>
      <c r="BE48" s="55"/>
      <c r="BF48" s="53"/>
      <c r="BG48" s="53"/>
      <c r="BH48" s="53"/>
      <c r="BI48" s="54"/>
      <c r="BJ48" s="52"/>
      <c r="BK48" s="53"/>
      <c r="BL48" s="53"/>
      <c r="BM48" s="53"/>
      <c r="BN48" s="54"/>
      <c r="BO48" s="55"/>
      <c r="BP48" s="53"/>
      <c r="BQ48" s="53"/>
      <c r="BR48" s="54"/>
      <c r="BS48" s="113">
        <v>5</v>
      </c>
    </row>
    <row r="49" spans="1:87" x14ac:dyDescent="0.3">
      <c r="A49" s="12">
        <v>37</v>
      </c>
      <c r="B49" s="11" t="s">
        <v>161</v>
      </c>
      <c r="C49" s="24" t="s">
        <v>92</v>
      </c>
      <c r="D49" s="24" t="s">
        <v>32</v>
      </c>
      <c r="E49" s="24" t="s">
        <v>31</v>
      </c>
      <c r="F49" s="21">
        <f t="shared" si="9"/>
        <v>90</v>
      </c>
      <c r="G49" s="10">
        <f t="shared" si="11"/>
        <v>5</v>
      </c>
      <c r="H49" s="43"/>
      <c r="I49" s="43"/>
      <c r="J49" s="43"/>
      <c r="K49" s="53">
        <f t="shared" si="12"/>
        <v>30</v>
      </c>
      <c r="L49" s="53"/>
      <c r="M49" s="53">
        <f>SUM(AQ49+AW49)</f>
        <v>60</v>
      </c>
      <c r="N49" s="53">
        <v>0</v>
      </c>
      <c r="O49" s="53">
        <f t="shared" si="14"/>
        <v>0</v>
      </c>
      <c r="P49" s="53"/>
      <c r="Q49" s="118"/>
      <c r="R49" s="62"/>
      <c r="S49" s="153"/>
      <c r="T49" s="56"/>
      <c r="U49" s="56"/>
      <c r="V49" s="56"/>
      <c r="W49" s="56"/>
      <c r="X49" s="63"/>
      <c r="Y49" s="52"/>
      <c r="Z49" s="53"/>
      <c r="AA49" s="53"/>
      <c r="AB49" s="53"/>
      <c r="AC49" s="53"/>
      <c r="AD49" s="54"/>
      <c r="AE49" s="68"/>
      <c r="AF49" s="69"/>
      <c r="AG49" s="65"/>
      <c r="AH49" s="65"/>
      <c r="AI49" s="97"/>
      <c r="AJ49" s="64"/>
      <c r="AK49" s="65"/>
      <c r="AL49" s="65"/>
      <c r="AM49" s="65"/>
      <c r="AN49" s="96"/>
      <c r="AO49" s="68">
        <v>0</v>
      </c>
      <c r="AP49" s="105"/>
      <c r="AQ49" s="69">
        <v>0</v>
      </c>
      <c r="AR49" s="69"/>
      <c r="AS49" s="65">
        <v>0</v>
      </c>
      <c r="AT49" s="97">
        <v>0</v>
      </c>
      <c r="AU49" s="67">
        <v>30</v>
      </c>
      <c r="AV49" s="67"/>
      <c r="AW49" s="65">
        <v>60</v>
      </c>
      <c r="AX49" s="65">
        <v>0</v>
      </c>
      <c r="AY49" s="96">
        <v>5</v>
      </c>
      <c r="AZ49" s="64"/>
      <c r="BA49" s="65"/>
      <c r="BB49" s="65"/>
      <c r="BC49" s="65"/>
      <c r="BD49" s="66"/>
      <c r="BE49" s="55"/>
      <c r="BF49" s="53"/>
      <c r="BG49" s="53"/>
      <c r="BH49" s="53"/>
      <c r="BI49" s="54"/>
      <c r="BJ49" s="52"/>
      <c r="BK49" s="53"/>
      <c r="BL49" s="53"/>
      <c r="BM49" s="53"/>
      <c r="BN49" s="54"/>
      <c r="BO49" s="55"/>
      <c r="BP49" s="53"/>
      <c r="BQ49" s="53"/>
      <c r="BR49" s="54"/>
      <c r="BS49" s="113">
        <v>5</v>
      </c>
    </row>
    <row r="50" spans="1:87" x14ac:dyDescent="0.3">
      <c r="A50" s="12">
        <v>38</v>
      </c>
      <c r="B50" s="11" t="s">
        <v>162</v>
      </c>
      <c r="C50" s="24" t="s">
        <v>93</v>
      </c>
      <c r="D50" s="24" t="s">
        <v>49</v>
      </c>
      <c r="E50" s="24" t="s">
        <v>31</v>
      </c>
      <c r="F50" s="21">
        <f t="shared" si="9"/>
        <v>20</v>
      </c>
      <c r="G50" s="10">
        <f t="shared" si="11"/>
        <v>1</v>
      </c>
      <c r="H50" s="43"/>
      <c r="I50" s="43"/>
      <c r="J50" s="43"/>
      <c r="K50" s="53">
        <f t="shared" si="12"/>
        <v>20</v>
      </c>
      <c r="L50" s="53"/>
      <c r="M50" s="53">
        <f>SUM(AQ50+AW50)</f>
        <v>0</v>
      </c>
      <c r="N50" s="53">
        <v>0</v>
      </c>
      <c r="O50" s="53">
        <f t="shared" si="14"/>
        <v>0</v>
      </c>
      <c r="P50" s="53"/>
      <c r="Q50" s="118"/>
      <c r="R50" s="62"/>
      <c r="S50" s="153"/>
      <c r="T50" s="56"/>
      <c r="U50" s="56"/>
      <c r="V50" s="56"/>
      <c r="W50" s="56"/>
      <c r="X50" s="63"/>
      <c r="Y50" s="52"/>
      <c r="Z50" s="53"/>
      <c r="AA50" s="53"/>
      <c r="AB50" s="53"/>
      <c r="AC50" s="53"/>
      <c r="AD50" s="54"/>
      <c r="AE50" s="68"/>
      <c r="AF50" s="69"/>
      <c r="AG50" s="65"/>
      <c r="AH50" s="65"/>
      <c r="AI50" s="97"/>
      <c r="AJ50" s="64"/>
      <c r="AK50" s="65"/>
      <c r="AL50" s="65"/>
      <c r="AM50" s="65"/>
      <c r="AN50" s="96"/>
      <c r="AO50" s="68">
        <v>20</v>
      </c>
      <c r="AP50" s="105"/>
      <c r="AQ50" s="69">
        <v>0</v>
      </c>
      <c r="AR50" s="69"/>
      <c r="AS50" s="65">
        <v>0</v>
      </c>
      <c r="AT50" s="97">
        <v>1</v>
      </c>
      <c r="AU50" s="67">
        <v>0</v>
      </c>
      <c r="AV50" s="67"/>
      <c r="AW50" s="65">
        <v>0</v>
      </c>
      <c r="AX50" s="65">
        <v>0</v>
      </c>
      <c r="AY50" s="96">
        <v>0</v>
      </c>
      <c r="AZ50" s="52"/>
      <c r="BA50" s="53"/>
      <c r="BB50" s="53"/>
      <c r="BC50" s="53"/>
      <c r="BD50" s="54"/>
      <c r="BE50" s="55"/>
      <c r="BF50" s="53"/>
      <c r="BG50" s="53"/>
      <c r="BH50" s="53"/>
      <c r="BI50" s="54"/>
      <c r="BJ50" s="52"/>
      <c r="BK50" s="53"/>
      <c r="BL50" s="53"/>
      <c r="BM50" s="53"/>
      <c r="BN50" s="54"/>
      <c r="BO50" s="55"/>
      <c r="BP50" s="53"/>
      <c r="BQ50" s="53"/>
      <c r="BR50" s="54"/>
    </row>
    <row r="51" spans="1:87" s="124" customFormat="1" x14ac:dyDescent="0.3">
      <c r="A51" s="12">
        <v>39</v>
      </c>
      <c r="B51" s="11" t="s">
        <v>169</v>
      </c>
      <c r="C51" s="24" t="s">
        <v>94</v>
      </c>
      <c r="D51" s="24" t="s">
        <v>51</v>
      </c>
      <c r="E51" s="24" t="s">
        <v>32</v>
      </c>
      <c r="F51" s="21">
        <f t="shared" si="9"/>
        <v>160</v>
      </c>
      <c r="G51" s="12">
        <f>SUM(AT51+AY51)</f>
        <v>12</v>
      </c>
      <c r="H51" s="44"/>
      <c r="I51" s="44"/>
      <c r="J51" s="44"/>
      <c r="K51" s="65">
        <f t="shared" si="12"/>
        <v>40</v>
      </c>
      <c r="L51" s="65">
        <v>20</v>
      </c>
      <c r="M51" s="65">
        <f>SUM(AQ51+AW51)</f>
        <v>100</v>
      </c>
      <c r="N51" s="53">
        <v>0</v>
      </c>
      <c r="O51" s="65">
        <f t="shared" si="14"/>
        <v>0</v>
      </c>
      <c r="P51" s="65"/>
      <c r="Q51" s="123"/>
      <c r="R51" s="68"/>
      <c r="S51" s="105"/>
      <c r="T51" s="69"/>
      <c r="U51" s="69"/>
      <c r="V51" s="69"/>
      <c r="W51" s="69"/>
      <c r="X51" s="70"/>
      <c r="Y51" s="64"/>
      <c r="Z51" s="65"/>
      <c r="AA51" s="65"/>
      <c r="AB51" s="65"/>
      <c r="AC51" s="65"/>
      <c r="AD51" s="66"/>
      <c r="AE51" s="68"/>
      <c r="AF51" s="69"/>
      <c r="AG51" s="65"/>
      <c r="AH51" s="65"/>
      <c r="AI51" s="97"/>
      <c r="AJ51" s="64"/>
      <c r="AK51" s="65"/>
      <c r="AL51" s="65"/>
      <c r="AM51" s="65"/>
      <c r="AN51" s="96"/>
      <c r="AO51" s="68">
        <v>20</v>
      </c>
      <c r="AP51" s="105">
        <v>10</v>
      </c>
      <c r="AQ51" s="69">
        <v>50</v>
      </c>
      <c r="AR51" s="69"/>
      <c r="AS51" s="65">
        <v>0</v>
      </c>
      <c r="AT51" s="97">
        <v>6</v>
      </c>
      <c r="AU51" s="67">
        <v>20</v>
      </c>
      <c r="AV51" s="67">
        <v>10</v>
      </c>
      <c r="AW51" s="65">
        <v>50</v>
      </c>
      <c r="AX51" s="65">
        <v>0</v>
      </c>
      <c r="AY51" s="96">
        <v>6</v>
      </c>
      <c r="AZ51" s="64"/>
      <c r="BA51" s="65"/>
      <c r="BB51" s="65"/>
      <c r="BC51" s="65"/>
      <c r="BD51" s="66"/>
      <c r="BE51" s="67"/>
      <c r="BF51" s="65"/>
      <c r="BG51" s="65"/>
      <c r="BH51" s="65"/>
      <c r="BI51" s="66"/>
      <c r="BJ51" s="64"/>
      <c r="BK51" s="65"/>
      <c r="BL51" s="65"/>
      <c r="BM51" s="65"/>
      <c r="BN51" s="66"/>
      <c r="BO51" s="67"/>
      <c r="BP51" s="65"/>
      <c r="BQ51" s="65"/>
      <c r="BR51" s="66"/>
      <c r="BS51" s="122">
        <v>12</v>
      </c>
    </row>
    <row r="52" spans="1:87" s="124" customFormat="1" x14ac:dyDescent="0.3">
      <c r="A52" s="12">
        <v>40</v>
      </c>
      <c r="B52" s="11" t="s">
        <v>161</v>
      </c>
      <c r="C52" s="24" t="s">
        <v>95</v>
      </c>
      <c r="D52" s="24" t="s">
        <v>51</v>
      </c>
      <c r="E52" s="24" t="s">
        <v>32</v>
      </c>
      <c r="F52" s="21">
        <f t="shared" si="9"/>
        <v>105</v>
      </c>
      <c r="G52" s="10">
        <f t="shared" ref="G52:G57" si="15">SUM(BI52+BD52)</f>
        <v>8</v>
      </c>
      <c r="H52" s="43"/>
      <c r="I52" s="43"/>
      <c r="J52" s="43"/>
      <c r="K52" s="53">
        <f t="shared" ref="K52:K57" si="16">SUM(BE52+AZ52)</f>
        <v>30</v>
      </c>
      <c r="L52" s="53"/>
      <c r="M52" s="53">
        <f t="shared" ref="M52:M57" si="17">SUM(BF52+BA52)</f>
        <v>60</v>
      </c>
      <c r="N52" s="53">
        <v>0</v>
      </c>
      <c r="O52" s="53">
        <f>SUM(BH52+BC52)</f>
        <v>15</v>
      </c>
      <c r="P52" s="53"/>
      <c r="Q52" s="123"/>
      <c r="R52" s="68"/>
      <c r="S52" s="105"/>
      <c r="T52" s="69"/>
      <c r="U52" s="69"/>
      <c r="V52" s="69"/>
      <c r="W52" s="69"/>
      <c r="X52" s="70"/>
      <c r="Y52" s="64"/>
      <c r="Z52" s="65"/>
      <c r="AA52" s="65"/>
      <c r="AB52" s="65"/>
      <c r="AC52" s="65"/>
      <c r="AD52" s="66"/>
      <c r="AE52" s="68"/>
      <c r="AF52" s="69"/>
      <c r="AG52" s="65"/>
      <c r="AH52" s="65"/>
      <c r="AI52" s="97"/>
      <c r="AJ52" s="64"/>
      <c r="AK52" s="65"/>
      <c r="AL52" s="65"/>
      <c r="AM52" s="65"/>
      <c r="AN52" s="96"/>
      <c r="AO52" s="68"/>
      <c r="AP52" s="105"/>
      <c r="AQ52" s="69"/>
      <c r="AR52" s="69"/>
      <c r="AS52" s="65"/>
      <c r="AT52" s="97"/>
      <c r="AU52" s="105"/>
      <c r="AV52" s="105"/>
      <c r="AW52" s="69"/>
      <c r="AX52" s="65"/>
      <c r="AY52" s="97"/>
      <c r="AZ52" s="64">
        <v>30</v>
      </c>
      <c r="BA52" s="65">
        <v>60</v>
      </c>
      <c r="BB52" s="65"/>
      <c r="BC52" s="65">
        <v>15</v>
      </c>
      <c r="BD52" s="96">
        <v>8</v>
      </c>
      <c r="BE52" s="67">
        <v>0</v>
      </c>
      <c r="BF52" s="65">
        <v>0</v>
      </c>
      <c r="BG52" s="65"/>
      <c r="BH52" s="65">
        <v>0</v>
      </c>
      <c r="BI52" s="96">
        <v>0</v>
      </c>
      <c r="BJ52" s="64"/>
      <c r="BK52" s="65"/>
      <c r="BL52" s="65"/>
      <c r="BM52" s="65"/>
      <c r="BN52" s="66"/>
      <c r="BO52" s="67"/>
      <c r="BP52" s="65"/>
      <c r="BQ52" s="65"/>
      <c r="BR52" s="66"/>
      <c r="BS52" s="122">
        <v>8</v>
      </c>
    </row>
    <row r="53" spans="1:87" x14ac:dyDescent="0.3">
      <c r="A53" s="12">
        <v>41</v>
      </c>
      <c r="B53" s="11" t="s">
        <v>156</v>
      </c>
      <c r="C53" s="24" t="s">
        <v>96</v>
      </c>
      <c r="D53" s="24" t="s">
        <v>32</v>
      </c>
      <c r="E53" s="24" t="s">
        <v>32</v>
      </c>
      <c r="F53" s="21">
        <f t="shared" si="9"/>
        <v>90</v>
      </c>
      <c r="G53" s="10">
        <f t="shared" si="15"/>
        <v>6</v>
      </c>
      <c r="H53" s="43"/>
      <c r="I53" s="43"/>
      <c r="J53" s="43"/>
      <c r="K53" s="53">
        <f t="shared" si="16"/>
        <v>30</v>
      </c>
      <c r="L53" s="53"/>
      <c r="M53" s="53">
        <f t="shared" si="17"/>
        <v>60</v>
      </c>
      <c r="N53" s="53">
        <v>0</v>
      </c>
      <c r="O53" s="53">
        <f>SUM(BH53+BC53)</f>
        <v>0</v>
      </c>
      <c r="P53" s="53"/>
      <c r="Q53" s="118"/>
      <c r="R53" s="62"/>
      <c r="S53" s="153"/>
      <c r="T53" s="56"/>
      <c r="U53" s="56"/>
      <c r="V53" s="56"/>
      <c r="W53" s="56"/>
      <c r="X53" s="63"/>
      <c r="Y53" s="52"/>
      <c r="Z53" s="53"/>
      <c r="AA53" s="53"/>
      <c r="AB53" s="53"/>
      <c r="AC53" s="53"/>
      <c r="AD53" s="54"/>
      <c r="AE53" s="68"/>
      <c r="AF53" s="69"/>
      <c r="AG53" s="65"/>
      <c r="AH53" s="65"/>
      <c r="AI53" s="97"/>
      <c r="AJ53" s="64"/>
      <c r="AK53" s="65"/>
      <c r="AL53" s="65"/>
      <c r="AM53" s="65"/>
      <c r="AN53" s="96"/>
      <c r="AO53" s="68"/>
      <c r="AP53" s="105"/>
      <c r="AQ53" s="69"/>
      <c r="AR53" s="69"/>
      <c r="AS53" s="65"/>
      <c r="AT53" s="97"/>
      <c r="AU53" s="105"/>
      <c r="AV53" s="105"/>
      <c r="AW53" s="69"/>
      <c r="AX53" s="65"/>
      <c r="AY53" s="97"/>
      <c r="AZ53" s="52">
        <v>30</v>
      </c>
      <c r="BA53" s="53">
        <v>60</v>
      </c>
      <c r="BB53" s="53"/>
      <c r="BC53" s="53">
        <v>0</v>
      </c>
      <c r="BD53" s="95">
        <v>6</v>
      </c>
      <c r="BE53" s="55">
        <v>0</v>
      </c>
      <c r="BF53" s="53">
        <v>0</v>
      </c>
      <c r="BG53" s="53"/>
      <c r="BH53" s="53">
        <v>0</v>
      </c>
      <c r="BI53" s="95">
        <v>0</v>
      </c>
      <c r="BJ53" s="52"/>
      <c r="BK53" s="53"/>
      <c r="BL53" s="53"/>
      <c r="BM53" s="53"/>
      <c r="BN53" s="54"/>
      <c r="BO53" s="55"/>
      <c r="BP53" s="53"/>
      <c r="BQ53" s="53"/>
      <c r="BR53" s="54"/>
      <c r="BS53" s="113">
        <v>6</v>
      </c>
    </row>
    <row r="54" spans="1:87" x14ac:dyDescent="0.3">
      <c r="A54" s="12">
        <v>42</v>
      </c>
      <c r="B54" s="11" t="s">
        <v>163</v>
      </c>
      <c r="C54" s="24" t="s">
        <v>97</v>
      </c>
      <c r="D54" s="24" t="s">
        <v>33</v>
      </c>
      <c r="E54" s="24" t="s">
        <v>31</v>
      </c>
      <c r="F54" s="21">
        <f t="shared" si="9"/>
        <v>45</v>
      </c>
      <c r="G54" s="10">
        <f t="shared" si="15"/>
        <v>3</v>
      </c>
      <c r="H54" s="43"/>
      <c r="I54" s="43"/>
      <c r="J54" s="43"/>
      <c r="K54" s="53">
        <f t="shared" si="16"/>
        <v>15</v>
      </c>
      <c r="L54" s="53"/>
      <c r="M54" s="53">
        <f t="shared" si="17"/>
        <v>0</v>
      </c>
      <c r="N54" s="53">
        <v>0</v>
      </c>
      <c r="O54" s="53">
        <f>SUM(BH54+BC54)</f>
        <v>30</v>
      </c>
      <c r="P54" s="53"/>
      <c r="Q54" s="118"/>
      <c r="R54" s="62"/>
      <c r="S54" s="153"/>
      <c r="T54" s="56"/>
      <c r="U54" s="56"/>
      <c r="V54" s="56"/>
      <c r="W54" s="56"/>
      <c r="X54" s="63"/>
      <c r="Y54" s="52"/>
      <c r="Z54" s="53"/>
      <c r="AA54" s="53"/>
      <c r="AB54" s="53"/>
      <c r="AC54" s="53"/>
      <c r="AD54" s="54"/>
      <c r="AE54" s="68"/>
      <c r="AF54" s="69"/>
      <c r="AG54" s="65"/>
      <c r="AH54" s="65"/>
      <c r="AI54" s="97"/>
      <c r="AJ54" s="64"/>
      <c r="AK54" s="65"/>
      <c r="AL54" s="65"/>
      <c r="AM54" s="65"/>
      <c r="AN54" s="96"/>
      <c r="AO54" s="64"/>
      <c r="AP54" s="67"/>
      <c r="AQ54" s="65"/>
      <c r="AR54" s="65"/>
      <c r="AS54" s="69"/>
      <c r="AT54" s="96"/>
      <c r="AU54" s="67"/>
      <c r="AV54" s="67"/>
      <c r="AW54" s="65"/>
      <c r="AX54" s="69"/>
      <c r="AY54" s="96"/>
      <c r="AZ54" s="64">
        <v>0</v>
      </c>
      <c r="BA54" s="65">
        <v>0</v>
      </c>
      <c r="BB54" s="65"/>
      <c r="BC54" s="65">
        <v>0</v>
      </c>
      <c r="BD54" s="96">
        <v>0</v>
      </c>
      <c r="BE54" s="67">
        <v>15</v>
      </c>
      <c r="BF54" s="65">
        <v>0</v>
      </c>
      <c r="BG54" s="65"/>
      <c r="BH54" s="65">
        <v>30</v>
      </c>
      <c r="BI54" s="96">
        <v>3</v>
      </c>
      <c r="BJ54" s="52"/>
      <c r="BK54" s="53"/>
      <c r="BL54" s="53"/>
      <c r="BM54" s="53"/>
      <c r="BN54" s="54"/>
      <c r="BO54" s="55"/>
      <c r="BP54" s="53"/>
      <c r="BQ54" s="53"/>
      <c r="BR54" s="54"/>
    </row>
    <row r="55" spans="1:87" x14ac:dyDescent="0.3">
      <c r="A55" s="12">
        <v>43</v>
      </c>
      <c r="B55" s="11" t="s">
        <v>164</v>
      </c>
      <c r="C55" s="24" t="s">
        <v>98</v>
      </c>
      <c r="D55" s="24" t="s">
        <v>32</v>
      </c>
      <c r="E55" s="28" t="s">
        <v>32</v>
      </c>
      <c r="F55" s="21">
        <f t="shared" si="9"/>
        <v>110</v>
      </c>
      <c r="G55" s="10">
        <f t="shared" si="15"/>
        <v>8</v>
      </c>
      <c r="H55" s="43"/>
      <c r="I55" s="43"/>
      <c r="J55" s="43"/>
      <c r="K55" s="53">
        <f t="shared" si="16"/>
        <v>30</v>
      </c>
      <c r="L55" s="53"/>
      <c r="M55" s="53">
        <f t="shared" si="17"/>
        <v>60</v>
      </c>
      <c r="N55" s="53">
        <v>0</v>
      </c>
      <c r="O55" s="53">
        <f>SUM(BH55+BC55)</f>
        <v>20</v>
      </c>
      <c r="P55" s="53"/>
      <c r="Q55" s="118"/>
      <c r="R55" s="62"/>
      <c r="S55" s="153"/>
      <c r="T55" s="56"/>
      <c r="U55" s="56"/>
      <c r="V55" s="56"/>
      <c r="W55" s="56"/>
      <c r="X55" s="63"/>
      <c r="Y55" s="52"/>
      <c r="Z55" s="53"/>
      <c r="AA55" s="53"/>
      <c r="AB55" s="53"/>
      <c r="AC55" s="53"/>
      <c r="AD55" s="54"/>
      <c r="AE55" s="68"/>
      <c r="AF55" s="69"/>
      <c r="AG55" s="65"/>
      <c r="AH55" s="65"/>
      <c r="AI55" s="97"/>
      <c r="AJ55" s="64"/>
      <c r="AK55" s="65"/>
      <c r="AL55" s="65"/>
      <c r="AM55" s="65"/>
      <c r="AN55" s="96"/>
      <c r="AO55" s="52"/>
      <c r="AP55" s="55"/>
      <c r="AQ55" s="53"/>
      <c r="AR55" s="53"/>
      <c r="AS55" s="53"/>
      <c r="AT55" s="54"/>
      <c r="AU55" s="55"/>
      <c r="AV55" s="55"/>
      <c r="AW55" s="53"/>
      <c r="AX55" s="53"/>
      <c r="AY55" s="54"/>
      <c r="AZ55" s="68">
        <v>0</v>
      </c>
      <c r="BA55" s="69">
        <v>0</v>
      </c>
      <c r="BB55" s="69"/>
      <c r="BC55" s="65">
        <v>0</v>
      </c>
      <c r="BD55" s="97">
        <v>0</v>
      </c>
      <c r="BE55" s="67">
        <v>30</v>
      </c>
      <c r="BF55" s="65">
        <v>60</v>
      </c>
      <c r="BG55" s="65"/>
      <c r="BH55" s="65">
        <v>20</v>
      </c>
      <c r="BI55" s="96">
        <v>8</v>
      </c>
      <c r="BJ55" s="68"/>
      <c r="BK55" s="69"/>
      <c r="BL55" s="69"/>
      <c r="BM55" s="65"/>
      <c r="BN55" s="106"/>
      <c r="BO55" s="67"/>
      <c r="BP55" s="65"/>
      <c r="BQ55" s="65"/>
      <c r="BR55" s="66"/>
      <c r="BS55" s="113">
        <v>8</v>
      </c>
    </row>
    <row r="56" spans="1:87" x14ac:dyDescent="0.3">
      <c r="A56" s="12">
        <v>44</v>
      </c>
      <c r="B56" s="11" t="s">
        <v>165</v>
      </c>
      <c r="C56" s="24" t="s">
        <v>99</v>
      </c>
      <c r="D56" s="24" t="s">
        <v>51</v>
      </c>
      <c r="E56" s="28" t="s">
        <v>32</v>
      </c>
      <c r="F56" s="21">
        <f t="shared" si="9"/>
        <v>105</v>
      </c>
      <c r="G56" s="10">
        <f t="shared" si="15"/>
        <v>8</v>
      </c>
      <c r="H56" s="43"/>
      <c r="I56" s="43"/>
      <c r="J56" s="43"/>
      <c r="K56" s="53">
        <f t="shared" si="16"/>
        <v>45</v>
      </c>
      <c r="L56" s="53"/>
      <c r="M56" s="53">
        <f t="shared" si="17"/>
        <v>30</v>
      </c>
      <c r="N56" s="53">
        <v>0</v>
      </c>
      <c r="O56" s="53">
        <f>SUM(BC56+BH56)</f>
        <v>30</v>
      </c>
      <c r="P56" s="53"/>
      <c r="Q56" s="118"/>
      <c r="R56" s="62"/>
      <c r="S56" s="153"/>
      <c r="T56" s="56"/>
      <c r="U56" s="56"/>
      <c r="V56" s="56"/>
      <c r="W56" s="56"/>
      <c r="X56" s="63"/>
      <c r="Y56" s="52"/>
      <c r="Z56" s="53"/>
      <c r="AA56" s="53"/>
      <c r="AB56" s="53"/>
      <c r="AC56" s="53"/>
      <c r="AD56" s="54"/>
      <c r="AE56" s="68"/>
      <c r="AF56" s="69"/>
      <c r="AG56" s="65"/>
      <c r="AH56" s="65"/>
      <c r="AI56" s="97"/>
      <c r="AJ56" s="64"/>
      <c r="AK56" s="65"/>
      <c r="AL56" s="65"/>
      <c r="AM56" s="65"/>
      <c r="AN56" s="96"/>
      <c r="AO56" s="52"/>
      <c r="AP56" s="55"/>
      <c r="AQ56" s="53"/>
      <c r="AR56" s="53"/>
      <c r="AS56" s="53"/>
      <c r="AT56" s="54"/>
      <c r="AU56" s="55"/>
      <c r="AV56" s="55"/>
      <c r="AW56" s="53"/>
      <c r="AX56" s="53"/>
      <c r="AY56" s="54"/>
      <c r="AZ56" s="68">
        <v>0</v>
      </c>
      <c r="BA56" s="69">
        <v>0</v>
      </c>
      <c r="BB56" s="69"/>
      <c r="BC56" s="65">
        <v>0</v>
      </c>
      <c r="BD56" s="97">
        <v>0</v>
      </c>
      <c r="BE56" s="67">
        <v>45</v>
      </c>
      <c r="BF56" s="65">
        <v>30</v>
      </c>
      <c r="BG56" s="65"/>
      <c r="BH56" s="65">
        <v>30</v>
      </c>
      <c r="BI56" s="96">
        <v>8</v>
      </c>
      <c r="BJ56" s="68"/>
      <c r="BK56" s="69"/>
      <c r="BL56" s="69"/>
      <c r="BM56" s="65"/>
      <c r="BN56" s="106"/>
      <c r="BO56" s="67"/>
      <c r="BP56" s="65"/>
      <c r="BQ56" s="65"/>
      <c r="BR56" s="66"/>
      <c r="BS56" s="113">
        <v>8</v>
      </c>
    </row>
    <row r="57" spans="1:87" x14ac:dyDescent="0.3">
      <c r="A57" s="12">
        <v>45</v>
      </c>
      <c r="B57" s="11" t="s">
        <v>166</v>
      </c>
      <c r="C57" s="24" t="s">
        <v>100</v>
      </c>
      <c r="D57" s="24" t="s">
        <v>32</v>
      </c>
      <c r="E57" s="28" t="s">
        <v>32</v>
      </c>
      <c r="F57" s="21">
        <f t="shared" si="9"/>
        <v>105</v>
      </c>
      <c r="G57" s="10">
        <f t="shared" si="15"/>
        <v>7</v>
      </c>
      <c r="H57" s="43"/>
      <c r="I57" s="43"/>
      <c r="J57" s="43"/>
      <c r="K57" s="53">
        <f t="shared" si="16"/>
        <v>30</v>
      </c>
      <c r="L57" s="53"/>
      <c r="M57" s="53">
        <f t="shared" si="17"/>
        <v>60</v>
      </c>
      <c r="N57" s="53">
        <v>0</v>
      </c>
      <c r="O57" s="53">
        <f>SUM(BH57+BC57)</f>
        <v>15</v>
      </c>
      <c r="P57" s="53"/>
      <c r="Q57" s="119"/>
      <c r="R57" s="62"/>
      <c r="S57" s="153"/>
      <c r="T57" s="56"/>
      <c r="U57" s="56"/>
      <c r="V57" s="56"/>
      <c r="W57" s="56"/>
      <c r="X57" s="63"/>
      <c r="Y57" s="52"/>
      <c r="Z57" s="53"/>
      <c r="AA57" s="53"/>
      <c r="AB57" s="53"/>
      <c r="AC57" s="53"/>
      <c r="AD57" s="54"/>
      <c r="AE57" s="68"/>
      <c r="AF57" s="69"/>
      <c r="AG57" s="65"/>
      <c r="AH57" s="65"/>
      <c r="AI57" s="97"/>
      <c r="AJ57" s="64"/>
      <c r="AK57" s="65"/>
      <c r="AL57" s="65"/>
      <c r="AM57" s="65"/>
      <c r="AN57" s="96"/>
      <c r="AO57" s="52"/>
      <c r="AP57" s="55"/>
      <c r="AQ57" s="53"/>
      <c r="AR57" s="53"/>
      <c r="AS57" s="53"/>
      <c r="AT57" s="54"/>
      <c r="AU57" s="55"/>
      <c r="AV57" s="55"/>
      <c r="AW57" s="53"/>
      <c r="AX57" s="53"/>
      <c r="AY57" s="54"/>
      <c r="AZ57" s="68">
        <v>30</v>
      </c>
      <c r="BA57" s="69">
        <v>60</v>
      </c>
      <c r="BB57" s="69"/>
      <c r="BC57" s="65">
        <v>15</v>
      </c>
      <c r="BD57" s="97">
        <v>7</v>
      </c>
      <c r="BE57" s="67">
        <v>0</v>
      </c>
      <c r="BF57" s="65">
        <v>0</v>
      </c>
      <c r="BG57" s="65"/>
      <c r="BH57" s="65">
        <v>0</v>
      </c>
      <c r="BI57" s="96">
        <v>0</v>
      </c>
      <c r="BJ57" s="68"/>
      <c r="BK57" s="69"/>
      <c r="BL57" s="69"/>
      <c r="BM57" s="65"/>
      <c r="BN57" s="106"/>
      <c r="BO57" s="67"/>
      <c r="BP57" s="65"/>
      <c r="BQ57" s="65"/>
      <c r="BR57" s="66"/>
    </row>
    <row r="58" spans="1:87" x14ac:dyDescent="0.3">
      <c r="A58" s="12">
        <v>46</v>
      </c>
      <c r="B58" s="11" t="s">
        <v>139</v>
      </c>
      <c r="C58" s="24" t="s">
        <v>101</v>
      </c>
      <c r="D58" s="24" t="s">
        <v>51</v>
      </c>
      <c r="E58" s="28" t="s">
        <v>32</v>
      </c>
      <c r="F58" s="21">
        <f t="shared" si="9"/>
        <v>270</v>
      </c>
      <c r="G58" s="10">
        <f>SUM(BN58+BR58+BI58+BD58)</f>
        <v>19</v>
      </c>
      <c r="H58" s="43"/>
      <c r="I58" s="43"/>
      <c r="J58" s="43"/>
      <c r="K58" s="53">
        <f t="shared" ref="K58" si="18">SUM(BE58+AZ58+BO58+BJ58)</f>
        <v>0</v>
      </c>
      <c r="L58" s="53"/>
      <c r="M58" s="53">
        <v>0</v>
      </c>
      <c r="N58" s="53">
        <f>SUM(BG58+BB58+BP58+BL58)</f>
        <v>270</v>
      </c>
      <c r="O58" s="53">
        <f>SUM(BH58+BC58+BQ58+BM58)</f>
        <v>0</v>
      </c>
      <c r="P58" s="53"/>
      <c r="Q58" s="119"/>
      <c r="R58" s="71"/>
      <c r="S58" s="154"/>
      <c r="T58" s="58"/>
      <c r="U58" s="58"/>
      <c r="V58" s="58"/>
      <c r="W58" s="58"/>
      <c r="X58" s="72"/>
      <c r="Y58" s="59"/>
      <c r="Z58" s="57"/>
      <c r="AA58" s="57"/>
      <c r="AB58" s="57"/>
      <c r="AC58" s="57"/>
      <c r="AD58" s="60"/>
      <c r="AE58" s="74"/>
      <c r="AF58" s="75"/>
      <c r="AG58" s="73"/>
      <c r="AH58" s="73"/>
      <c r="AI58" s="99"/>
      <c r="AJ58" s="77"/>
      <c r="AK58" s="73"/>
      <c r="AL58" s="73"/>
      <c r="AM58" s="73"/>
      <c r="AN58" s="107"/>
      <c r="AO58" s="59"/>
      <c r="AP58" s="61"/>
      <c r="AQ58" s="57"/>
      <c r="AR58" s="57"/>
      <c r="AS58" s="57"/>
      <c r="AT58" s="60"/>
      <c r="AU58" s="61"/>
      <c r="AV58" s="61"/>
      <c r="AW58" s="57"/>
      <c r="AX58" s="57"/>
      <c r="AY58" s="60"/>
      <c r="AZ58" s="74">
        <v>0</v>
      </c>
      <c r="BA58" s="75"/>
      <c r="BB58" s="75">
        <v>85</v>
      </c>
      <c r="BC58" s="73">
        <v>0</v>
      </c>
      <c r="BD58" s="99">
        <v>6</v>
      </c>
      <c r="BE58" s="79">
        <v>0</v>
      </c>
      <c r="BF58" s="73"/>
      <c r="BG58" s="73">
        <v>85</v>
      </c>
      <c r="BH58" s="73">
        <v>0</v>
      </c>
      <c r="BI58" s="107">
        <v>6</v>
      </c>
      <c r="BJ58" s="74">
        <v>0</v>
      </c>
      <c r="BK58" s="75"/>
      <c r="BL58" s="75">
        <v>100</v>
      </c>
      <c r="BM58" s="73">
        <v>0</v>
      </c>
      <c r="BN58" s="99">
        <v>7</v>
      </c>
      <c r="BO58" s="79"/>
      <c r="BP58" s="73"/>
      <c r="BQ58" s="73"/>
      <c r="BR58" s="66"/>
      <c r="BS58" s="113">
        <v>19</v>
      </c>
    </row>
    <row r="59" spans="1:87" s="125" customFormat="1" x14ac:dyDescent="0.3">
      <c r="A59" s="12">
        <v>47</v>
      </c>
      <c r="B59" s="11" t="s">
        <v>167</v>
      </c>
      <c r="C59" s="24" t="s">
        <v>108</v>
      </c>
      <c r="D59" s="24" t="s">
        <v>51</v>
      </c>
      <c r="E59" s="28" t="s">
        <v>31</v>
      </c>
      <c r="F59" s="21">
        <f t="shared" si="9"/>
        <v>20</v>
      </c>
      <c r="G59" s="10">
        <f>SUM(BN59+BR59+BI59+BD59)</f>
        <v>1</v>
      </c>
      <c r="H59" s="43"/>
      <c r="I59" s="43"/>
      <c r="J59" s="43"/>
      <c r="K59" s="53">
        <f>SUM(BE59+AZ59+BO59+BJ59)</f>
        <v>0</v>
      </c>
      <c r="L59" s="53"/>
      <c r="M59" s="53">
        <f>SUM(BF59+BA59+BP59+BK59)</f>
        <v>0</v>
      </c>
      <c r="N59" s="53">
        <f t="shared" ref="N59" si="19">SUM(BF59+BA59+BP59+BK59)</f>
        <v>0</v>
      </c>
      <c r="O59" s="53">
        <f>SUM(BH59+BC59+BQ59+BM59)</f>
        <v>20</v>
      </c>
      <c r="P59" s="53"/>
      <c r="Q59" s="119"/>
      <c r="R59" s="71"/>
      <c r="S59" s="154"/>
      <c r="T59" s="58"/>
      <c r="U59" s="58"/>
      <c r="V59" s="58"/>
      <c r="W59" s="58"/>
      <c r="X59" s="72"/>
      <c r="Y59" s="59"/>
      <c r="Z59" s="57"/>
      <c r="AA59" s="57"/>
      <c r="AB59" s="57"/>
      <c r="AC59" s="57"/>
      <c r="AD59" s="60"/>
      <c r="AE59" s="101"/>
      <c r="AF59" s="102"/>
      <c r="AG59" s="108"/>
      <c r="AH59" s="108"/>
      <c r="AI59" s="109"/>
      <c r="AJ59" s="77"/>
      <c r="AK59" s="73"/>
      <c r="AL59" s="108"/>
      <c r="AM59" s="108"/>
      <c r="AN59" s="107"/>
      <c r="AO59" s="59"/>
      <c r="AP59" s="61"/>
      <c r="AQ59" s="57"/>
      <c r="AR59" s="57"/>
      <c r="AS59" s="57"/>
      <c r="AT59" s="60"/>
      <c r="AU59" s="61"/>
      <c r="AV59" s="61"/>
      <c r="AW59" s="57"/>
      <c r="AX59" s="57"/>
      <c r="AY59" s="60"/>
      <c r="AZ59" s="101">
        <v>0</v>
      </c>
      <c r="BA59" s="102">
        <v>0</v>
      </c>
      <c r="BB59" s="102"/>
      <c r="BC59" s="108">
        <v>20</v>
      </c>
      <c r="BD59" s="109">
        <v>1</v>
      </c>
      <c r="BE59" s="79">
        <v>0</v>
      </c>
      <c r="BF59" s="73">
        <v>0</v>
      </c>
      <c r="BG59" s="73"/>
      <c r="BH59" s="108">
        <v>0</v>
      </c>
      <c r="BI59" s="107">
        <v>0</v>
      </c>
      <c r="BJ59" s="101"/>
      <c r="BK59" s="102"/>
      <c r="BL59" s="102"/>
      <c r="BM59" s="108"/>
      <c r="BN59" s="109"/>
      <c r="BO59" s="79"/>
      <c r="BP59" s="73"/>
      <c r="BQ59" s="108"/>
      <c r="BR59" s="107"/>
      <c r="BS59" s="113">
        <v>1</v>
      </c>
      <c r="BT59" s="114"/>
      <c r="BU59" s="114"/>
      <c r="BV59" s="114"/>
      <c r="BW59" s="114"/>
      <c r="BX59" s="114"/>
      <c r="BY59" s="114"/>
      <c r="BZ59" s="114"/>
      <c r="CA59" s="114"/>
      <c r="CB59" s="114"/>
      <c r="CC59" s="114"/>
      <c r="CD59" s="114"/>
      <c r="CE59" s="114"/>
      <c r="CF59" s="114"/>
      <c r="CG59" s="114"/>
      <c r="CH59" s="114"/>
      <c r="CI59" s="114"/>
    </row>
    <row r="60" spans="1:87" x14ac:dyDescent="0.3">
      <c r="A60" s="12">
        <v>48</v>
      </c>
      <c r="B60" s="11" t="s">
        <v>168</v>
      </c>
      <c r="C60" s="24" t="s">
        <v>45</v>
      </c>
      <c r="D60" s="24" t="s">
        <v>32</v>
      </c>
      <c r="E60" s="24" t="s">
        <v>32</v>
      </c>
      <c r="F60" s="21">
        <f t="shared" si="9"/>
        <v>110</v>
      </c>
      <c r="G60" s="15">
        <f t="shared" ref="G60:G67" si="20">SUM(BN60+BR60)</f>
        <v>8</v>
      </c>
      <c r="H60" s="43"/>
      <c r="I60" s="43"/>
      <c r="J60" s="43"/>
      <c r="K60" s="73">
        <f>SUM(BO60+BJ60)</f>
        <v>30</v>
      </c>
      <c r="L60" s="73"/>
      <c r="M60" s="73">
        <f>SUM(BP60+BK60)</f>
        <v>50</v>
      </c>
      <c r="N60" s="57">
        <v>0</v>
      </c>
      <c r="O60" s="57">
        <f t="shared" ref="O60:O67" si="21">SUM(BQ60+BM60)</f>
        <v>30</v>
      </c>
      <c r="P60" s="57"/>
      <c r="Q60" s="119"/>
      <c r="R60" s="71"/>
      <c r="S60" s="154"/>
      <c r="T60" s="58"/>
      <c r="U60" s="58"/>
      <c r="V60" s="58"/>
      <c r="W60" s="58"/>
      <c r="X60" s="72"/>
      <c r="Y60" s="59"/>
      <c r="Z60" s="57"/>
      <c r="AA60" s="57"/>
      <c r="AB60" s="57"/>
      <c r="AC60" s="57"/>
      <c r="AD60" s="60"/>
      <c r="AE60" s="74"/>
      <c r="AF60" s="75"/>
      <c r="AG60" s="73"/>
      <c r="AH60" s="73"/>
      <c r="AI60" s="99"/>
      <c r="AJ60" s="77"/>
      <c r="AK60" s="73"/>
      <c r="AL60" s="73"/>
      <c r="AM60" s="73"/>
      <c r="AN60" s="107"/>
      <c r="AO60" s="59"/>
      <c r="AP60" s="61"/>
      <c r="AQ60" s="57"/>
      <c r="AR60" s="57"/>
      <c r="AS60" s="57"/>
      <c r="AT60" s="60"/>
      <c r="AU60" s="61"/>
      <c r="AV60" s="61"/>
      <c r="AW60" s="57"/>
      <c r="AX60" s="57"/>
      <c r="AY60" s="60"/>
      <c r="AZ60" s="74"/>
      <c r="BA60" s="75"/>
      <c r="BB60" s="75"/>
      <c r="BC60" s="73"/>
      <c r="BD60" s="99"/>
      <c r="BE60" s="79"/>
      <c r="BF60" s="73"/>
      <c r="BG60" s="73"/>
      <c r="BH60" s="73"/>
      <c r="BI60" s="107"/>
      <c r="BJ60" s="59">
        <v>30</v>
      </c>
      <c r="BK60" s="57">
        <v>50</v>
      </c>
      <c r="BL60" s="57"/>
      <c r="BM60" s="57">
        <v>30</v>
      </c>
      <c r="BN60" s="110">
        <v>8</v>
      </c>
      <c r="BO60" s="61">
        <v>0</v>
      </c>
      <c r="BP60" s="57">
        <v>0</v>
      </c>
      <c r="BQ60" s="57">
        <v>0</v>
      </c>
      <c r="BR60" s="110">
        <v>0</v>
      </c>
      <c r="BS60" s="18">
        <v>8</v>
      </c>
    </row>
    <row r="61" spans="1:87" x14ac:dyDescent="0.3">
      <c r="A61" s="12">
        <v>49</v>
      </c>
      <c r="B61" s="11" t="s">
        <v>162</v>
      </c>
      <c r="C61" s="24" t="s">
        <v>102</v>
      </c>
      <c r="D61" s="24" t="s">
        <v>49</v>
      </c>
      <c r="E61" s="28" t="s">
        <v>31</v>
      </c>
      <c r="F61" s="21">
        <f t="shared" si="9"/>
        <v>90</v>
      </c>
      <c r="G61" s="15">
        <f t="shared" si="20"/>
        <v>6</v>
      </c>
      <c r="H61" s="43"/>
      <c r="I61" s="43"/>
      <c r="J61" s="43"/>
      <c r="K61" s="73">
        <f t="shared" ref="K61:K67" si="22">SUM(BO61+BJ61)</f>
        <v>30</v>
      </c>
      <c r="L61" s="73"/>
      <c r="M61" s="57">
        <f t="shared" ref="M61:M67" si="23">SUM(BK61+BP61)</f>
        <v>0</v>
      </c>
      <c r="N61" s="57">
        <v>0</v>
      </c>
      <c r="O61" s="57">
        <f t="shared" si="21"/>
        <v>60</v>
      </c>
      <c r="P61" s="57"/>
      <c r="Q61" s="119"/>
      <c r="R61" s="71"/>
      <c r="S61" s="154"/>
      <c r="T61" s="58"/>
      <c r="U61" s="58"/>
      <c r="V61" s="58"/>
      <c r="W61" s="58"/>
      <c r="X61" s="72"/>
      <c r="Y61" s="59"/>
      <c r="Z61" s="57"/>
      <c r="AA61" s="57"/>
      <c r="AB61" s="57"/>
      <c r="AC61" s="57"/>
      <c r="AD61" s="60"/>
      <c r="AE61" s="74"/>
      <c r="AF61" s="75"/>
      <c r="AG61" s="73"/>
      <c r="AH61" s="73"/>
      <c r="AI61" s="99"/>
      <c r="AJ61" s="77"/>
      <c r="AK61" s="73"/>
      <c r="AL61" s="73"/>
      <c r="AM61" s="73"/>
      <c r="AN61" s="107"/>
      <c r="AO61" s="59"/>
      <c r="AP61" s="61"/>
      <c r="AQ61" s="57"/>
      <c r="AR61" s="57"/>
      <c r="AS61" s="57"/>
      <c r="AT61" s="60"/>
      <c r="AU61" s="61"/>
      <c r="AV61" s="61"/>
      <c r="AW61" s="57"/>
      <c r="AX61" s="57"/>
      <c r="AY61" s="60"/>
      <c r="AZ61" s="74"/>
      <c r="BA61" s="75"/>
      <c r="BB61" s="75"/>
      <c r="BC61" s="73"/>
      <c r="BD61" s="99"/>
      <c r="BE61" s="79"/>
      <c r="BF61" s="73"/>
      <c r="BG61" s="73"/>
      <c r="BH61" s="73"/>
      <c r="BI61" s="107"/>
      <c r="BJ61" s="59">
        <v>0</v>
      </c>
      <c r="BK61" s="57">
        <v>0</v>
      </c>
      <c r="BL61" s="57"/>
      <c r="BM61" s="57">
        <v>0</v>
      </c>
      <c r="BN61" s="110">
        <v>0</v>
      </c>
      <c r="BO61" s="61">
        <v>30</v>
      </c>
      <c r="BP61" s="57">
        <v>0</v>
      </c>
      <c r="BQ61" s="57">
        <v>60</v>
      </c>
      <c r="BR61" s="110">
        <v>6</v>
      </c>
    </row>
    <row r="62" spans="1:87" x14ac:dyDescent="0.3">
      <c r="A62" s="12">
        <v>50</v>
      </c>
      <c r="B62" s="11" t="s">
        <v>132</v>
      </c>
      <c r="C62" s="24" t="s">
        <v>103</v>
      </c>
      <c r="D62" s="24" t="s">
        <v>50</v>
      </c>
      <c r="E62" s="24" t="s">
        <v>31</v>
      </c>
      <c r="F62" s="21">
        <f t="shared" si="9"/>
        <v>30</v>
      </c>
      <c r="G62" s="15">
        <f t="shared" si="20"/>
        <v>2</v>
      </c>
      <c r="H62" s="43"/>
      <c r="I62" s="43"/>
      <c r="J62" s="43"/>
      <c r="K62" s="73">
        <f t="shared" si="22"/>
        <v>15</v>
      </c>
      <c r="L62" s="73"/>
      <c r="M62" s="57">
        <f t="shared" si="23"/>
        <v>0</v>
      </c>
      <c r="N62" s="57">
        <v>0</v>
      </c>
      <c r="O62" s="57">
        <f t="shared" si="21"/>
        <v>15</v>
      </c>
      <c r="P62" s="57"/>
      <c r="Q62" s="119"/>
      <c r="R62" s="71"/>
      <c r="S62" s="154"/>
      <c r="T62" s="58"/>
      <c r="U62" s="58"/>
      <c r="V62" s="58"/>
      <c r="W62" s="58"/>
      <c r="X62" s="72"/>
      <c r="Y62" s="59"/>
      <c r="Z62" s="57"/>
      <c r="AA62" s="57"/>
      <c r="AB62" s="57"/>
      <c r="AC62" s="57"/>
      <c r="AD62" s="60"/>
      <c r="AE62" s="74"/>
      <c r="AF62" s="75"/>
      <c r="AG62" s="73"/>
      <c r="AH62" s="73"/>
      <c r="AI62" s="99"/>
      <c r="AJ62" s="77"/>
      <c r="AK62" s="73"/>
      <c r="AL62" s="73"/>
      <c r="AM62" s="73"/>
      <c r="AN62" s="107"/>
      <c r="AO62" s="59"/>
      <c r="AP62" s="61"/>
      <c r="AQ62" s="57"/>
      <c r="AR62" s="57"/>
      <c r="AS62" s="57"/>
      <c r="AT62" s="60"/>
      <c r="AU62" s="61"/>
      <c r="AV62" s="61"/>
      <c r="AW62" s="57"/>
      <c r="AX62" s="57"/>
      <c r="AY62" s="60"/>
      <c r="AZ62" s="74"/>
      <c r="BA62" s="75"/>
      <c r="BB62" s="75"/>
      <c r="BC62" s="73"/>
      <c r="BD62" s="99"/>
      <c r="BE62" s="79"/>
      <c r="BF62" s="73"/>
      <c r="BG62" s="73"/>
      <c r="BH62" s="73"/>
      <c r="BI62" s="107"/>
      <c r="BJ62" s="74">
        <v>0</v>
      </c>
      <c r="BK62" s="75">
        <v>0</v>
      </c>
      <c r="BL62" s="75"/>
      <c r="BM62" s="73">
        <v>0</v>
      </c>
      <c r="BN62" s="99">
        <v>0</v>
      </c>
      <c r="BO62" s="79">
        <v>15</v>
      </c>
      <c r="BP62" s="73">
        <v>0</v>
      </c>
      <c r="BQ62" s="73">
        <v>15</v>
      </c>
      <c r="BR62" s="107">
        <v>2</v>
      </c>
    </row>
    <row r="63" spans="1:87" x14ac:dyDescent="0.3">
      <c r="A63" s="12">
        <v>51</v>
      </c>
      <c r="B63" s="11" t="s">
        <v>138</v>
      </c>
      <c r="C63" s="24" t="s">
        <v>131</v>
      </c>
      <c r="D63" s="24" t="s">
        <v>53</v>
      </c>
      <c r="E63" s="28" t="s">
        <v>31</v>
      </c>
      <c r="F63" s="21">
        <f t="shared" si="9"/>
        <v>450</v>
      </c>
      <c r="G63" s="10">
        <f t="shared" si="20"/>
        <v>27</v>
      </c>
      <c r="H63" s="43"/>
      <c r="I63" s="43"/>
      <c r="J63" s="43"/>
      <c r="K63" s="65">
        <f t="shared" si="22"/>
        <v>0</v>
      </c>
      <c r="L63" s="65"/>
      <c r="M63" s="53">
        <f t="shared" si="23"/>
        <v>400</v>
      </c>
      <c r="N63" s="53">
        <v>0</v>
      </c>
      <c r="O63" s="53">
        <f t="shared" si="21"/>
        <v>50</v>
      </c>
      <c r="P63" s="53"/>
      <c r="Q63" s="119"/>
      <c r="R63" s="62"/>
      <c r="S63" s="153"/>
      <c r="T63" s="56"/>
      <c r="U63" s="56"/>
      <c r="V63" s="56"/>
      <c r="W63" s="56"/>
      <c r="X63" s="63"/>
      <c r="Y63" s="52"/>
      <c r="Z63" s="53"/>
      <c r="AA63" s="53"/>
      <c r="AB63" s="53"/>
      <c r="AC63" s="53"/>
      <c r="AD63" s="54"/>
      <c r="AE63" s="68"/>
      <c r="AF63" s="69"/>
      <c r="AG63" s="65"/>
      <c r="AH63" s="65"/>
      <c r="AI63" s="97"/>
      <c r="AJ63" s="64"/>
      <c r="AK63" s="65"/>
      <c r="AL63" s="65"/>
      <c r="AM63" s="65"/>
      <c r="AN63" s="96"/>
      <c r="AO63" s="52"/>
      <c r="AP63" s="55"/>
      <c r="AQ63" s="53"/>
      <c r="AR63" s="53"/>
      <c r="AS63" s="53"/>
      <c r="AT63" s="54"/>
      <c r="AU63" s="55"/>
      <c r="AV63" s="55"/>
      <c r="AW63" s="53"/>
      <c r="AX63" s="53"/>
      <c r="AY63" s="54"/>
      <c r="AZ63" s="68"/>
      <c r="BA63" s="69"/>
      <c r="BB63" s="69"/>
      <c r="BC63" s="65"/>
      <c r="BD63" s="97"/>
      <c r="BE63" s="105"/>
      <c r="BF63" s="69"/>
      <c r="BG63" s="69"/>
      <c r="BH63" s="65"/>
      <c r="BI63" s="97"/>
      <c r="BJ63" s="52">
        <v>0</v>
      </c>
      <c r="BK63" s="53">
        <v>100</v>
      </c>
      <c r="BL63" s="53"/>
      <c r="BM63" s="53">
        <v>30</v>
      </c>
      <c r="BN63" s="95">
        <v>7</v>
      </c>
      <c r="BO63" s="55">
        <v>0</v>
      </c>
      <c r="BP63" s="53">
        <v>300</v>
      </c>
      <c r="BQ63" s="53">
        <v>20</v>
      </c>
      <c r="BR63" s="95">
        <v>20</v>
      </c>
    </row>
    <row r="64" spans="1:87" s="125" customFormat="1" x14ac:dyDescent="0.3">
      <c r="A64" s="12">
        <v>52</v>
      </c>
      <c r="B64" s="11" t="s">
        <v>157</v>
      </c>
      <c r="C64" s="24" t="s">
        <v>104</v>
      </c>
      <c r="D64" s="24" t="s">
        <v>51</v>
      </c>
      <c r="E64" s="24" t="s">
        <v>31</v>
      </c>
      <c r="F64" s="21">
        <f t="shared" si="9"/>
        <v>30</v>
      </c>
      <c r="G64" s="15">
        <f t="shared" si="20"/>
        <v>2</v>
      </c>
      <c r="H64" s="43"/>
      <c r="I64" s="43"/>
      <c r="J64" s="43"/>
      <c r="K64" s="73">
        <f t="shared" si="22"/>
        <v>15</v>
      </c>
      <c r="L64" s="73"/>
      <c r="M64" s="57">
        <f t="shared" si="23"/>
        <v>0</v>
      </c>
      <c r="N64" s="57">
        <v>0</v>
      </c>
      <c r="O64" s="57">
        <f t="shared" si="21"/>
        <v>15</v>
      </c>
      <c r="P64" s="57"/>
      <c r="Q64" s="119"/>
      <c r="R64" s="71"/>
      <c r="S64" s="154"/>
      <c r="T64" s="58"/>
      <c r="U64" s="58"/>
      <c r="V64" s="58"/>
      <c r="W64" s="58"/>
      <c r="X64" s="72"/>
      <c r="Y64" s="59"/>
      <c r="Z64" s="57"/>
      <c r="AA64" s="57"/>
      <c r="AB64" s="57"/>
      <c r="AC64" s="57"/>
      <c r="AD64" s="60"/>
      <c r="AE64" s="101"/>
      <c r="AF64" s="102"/>
      <c r="AG64" s="108"/>
      <c r="AH64" s="108"/>
      <c r="AI64" s="109"/>
      <c r="AJ64" s="77"/>
      <c r="AK64" s="73"/>
      <c r="AL64" s="108"/>
      <c r="AM64" s="108"/>
      <c r="AN64" s="107"/>
      <c r="AO64" s="59"/>
      <c r="AP64" s="61"/>
      <c r="AQ64" s="57"/>
      <c r="AR64" s="57"/>
      <c r="AS64" s="57"/>
      <c r="AT64" s="60"/>
      <c r="AU64" s="61"/>
      <c r="AV64" s="61"/>
      <c r="AW64" s="57"/>
      <c r="AX64" s="57"/>
      <c r="AY64" s="60"/>
      <c r="AZ64" s="101"/>
      <c r="BA64" s="102"/>
      <c r="BB64" s="102"/>
      <c r="BC64" s="108"/>
      <c r="BD64" s="109"/>
      <c r="BE64" s="79"/>
      <c r="BF64" s="73"/>
      <c r="BG64" s="73"/>
      <c r="BH64" s="108"/>
      <c r="BI64" s="107"/>
      <c r="BJ64" s="59">
        <v>15</v>
      </c>
      <c r="BK64" s="57">
        <v>0</v>
      </c>
      <c r="BL64" s="57"/>
      <c r="BM64" s="57">
        <v>15</v>
      </c>
      <c r="BN64" s="110">
        <v>2</v>
      </c>
      <c r="BO64" s="61">
        <v>0</v>
      </c>
      <c r="BP64" s="57">
        <v>0</v>
      </c>
      <c r="BQ64" s="57">
        <v>0</v>
      </c>
      <c r="BR64" s="110">
        <v>0</v>
      </c>
      <c r="BS64" s="18">
        <v>2</v>
      </c>
      <c r="BT64" s="114"/>
      <c r="BU64" s="114"/>
      <c r="BV64" s="114"/>
      <c r="BW64" s="114"/>
      <c r="BX64" s="114"/>
      <c r="BY64" s="114"/>
      <c r="BZ64" s="114"/>
      <c r="CA64" s="114"/>
      <c r="CB64" s="114"/>
      <c r="CC64" s="114"/>
      <c r="CD64" s="114"/>
      <c r="CE64" s="114"/>
      <c r="CF64" s="114"/>
      <c r="CG64" s="114"/>
      <c r="CH64" s="114"/>
      <c r="CI64" s="114"/>
    </row>
    <row r="65" spans="1:87" s="125" customFormat="1" x14ac:dyDescent="0.3">
      <c r="A65" s="12">
        <v>53</v>
      </c>
      <c r="B65" s="11" t="s">
        <v>158</v>
      </c>
      <c r="C65" s="24" t="s">
        <v>105</v>
      </c>
      <c r="D65" s="24" t="s">
        <v>51</v>
      </c>
      <c r="E65" s="24" t="s">
        <v>31</v>
      </c>
      <c r="F65" s="21">
        <f t="shared" si="9"/>
        <v>30</v>
      </c>
      <c r="G65" s="15">
        <f t="shared" si="20"/>
        <v>2</v>
      </c>
      <c r="H65" s="43"/>
      <c r="I65" s="43"/>
      <c r="J65" s="43"/>
      <c r="K65" s="73">
        <f t="shared" si="22"/>
        <v>15</v>
      </c>
      <c r="L65" s="73"/>
      <c r="M65" s="57">
        <f t="shared" si="23"/>
        <v>0</v>
      </c>
      <c r="N65" s="57">
        <v>0</v>
      </c>
      <c r="O65" s="57">
        <f t="shared" si="21"/>
        <v>15</v>
      </c>
      <c r="P65" s="57"/>
      <c r="Q65" s="119"/>
      <c r="R65" s="71"/>
      <c r="S65" s="154"/>
      <c r="T65" s="58"/>
      <c r="U65" s="58"/>
      <c r="V65" s="58"/>
      <c r="W65" s="58"/>
      <c r="X65" s="72"/>
      <c r="Y65" s="59"/>
      <c r="Z65" s="57"/>
      <c r="AA65" s="57"/>
      <c r="AB65" s="57"/>
      <c r="AC65" s="57"/>
      <c r="AD65" s="60"/>
      <c r="AE65" s="101"/>
      <c r="AF65" s="102"/>
      <c r="AG65" s="108"/>
      <c r="AH65" s="108"/>
      <c r="AI65" s="109"/>
      <c r="AJ65" s="77"/>
      <c r="AK65" s="73"/>
      <c r="AL65" s="108"/>
      <c r="AM65" s="108"/>
      <c r="AN65" s="107"/>
      <c r="AO65" s="59"/>
      <c r="AP65" s="61"/>
      <c r="AQ65" s="57"/>
      <c r="AR65" s="57"/>
      <c r="AS65" s="57"/>
      <c r="AT65" s="60"/>
      <c r="AU65" s="61"/>
      <c r="AV65" s="61"/>
      <c r="AW65" s="57"/>
      <c r="AX65" s="57"/>
      <c r="AY65" s="60"/>
      <c r="AZ65" s="77"/>
      <c r="BA65" s="73"/>
      <c r="BB65" s="73"/>
      <c r="BC65" s="108"/>
      <c r="BD65" s="107"/>
      <c r="BE65" s="79"/>
      <c r="BF65" s="73"/>
      <c r="BG65" s="73"/>
      <c r="BH65" s="108"/>
      <c r="BI65" s="107"/>
      <c r="BJ65" s="59">
        <v>15</v>
      </c>
      <c r="BK65" s="57">
        <v>0</v>
      </c>
      <c r="BL65" s="57"/>
      <c r="BM65" s="57">
        <v>15</v>
      </c>
      <c r="BN65" s="110">
        <v>2</v>
      </c>
      <c r="BO65" s="61">
        <v>0</v>
      </c>
      <c r="BP65" s="57">
        <v>0</v>
      </c>
      <c r="BQ65" s="57">
        <v>0</v>
      </c>
      <c r="BR65" s="110">
        <v>0</v>
      </c>
      <c r="BS65" s="18">
        <v>2</v>
      </c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</row>
    <row r="66" spans="1:87" s="127" customFormat="1" ht="27" x14ac:dyDescent="0.3">
      <c r="A66" s="12">
        <v>54</v>
      </c>
      <c r="B66" s="11" t="s">
        <v>159</v>
      </c>
      <c r="C66" s="24" t="s">
        <v>106</v>
      </c>
      <c r="D66" s="24" t="s">
        <v>51</v>
      </c>
      <c r="E66" s="24" t="s">
        <v>31</v>
      </c>
      <c r="F66" s="21">
        <f t="shared" si="9"/>
        <v>20</v>
      </c>
      <c r="G66" s="16">
        <f t="shared" si="20"/>
        <v>1</v>
      </c>
      <c r="H66" s="44"/>
      <c r="I66" s="44"/>
      <c r="J66" s="44"/>
      <c r="K66" s="73">
        <f t="shared" si="22"/>
        <v>20</v>
      </c>
      <c r="L66" s="73"/>
      <c r="M66" s="57">
        <f t="shared" si="23"/>
        <v>0</v>
      </c>
      <c r="N66" s="57">
        <v>0</v>
      </c>
      <c r="O66" s="57">
        <f t="shared" si="21"/>
        <v>0</v>
      </c>
      <c r="P66" s="57"/>
      <c r="Q66" s="126"/>
      <c r="R66" s="74"/>
      <c r="S66" s="151"/>
      <c r="T66" s="75"/>
      <c r="U66" s="75"/>
      <c r="V66" s="75"/>
      <c r="W66" s="75"/>
      <c r="X66" s="76"/>
      <c r="Y66" s="77"/>
      <c r="Z66" s="73"/>
      <c r="AA66" s="73"/>
      <c r="AB66" s="73"/>
      <c r="AC66" s="73"/>
      <c r="AD66" s="78"/>
      <c r="AE66" s="101"/>
      <c r="AF66" s="102"/>
      <c r="AG66" s="108"/>
      <c r="AH66" s="108"/>
      <c r="AI66" s="109"/>
      <c r="AJ66" s="77"/>
      <c r="AK66" s="73"/>
      <c r="AL66" s="108"/>
      <c r="AM66" s="108"/>
      <c r="AN66" s="107"/>
      <c r="AO66" s="77"/>
      <c r="AP66" s="79"/>
      <c r="AQ66" s="73"/>
      <c r="AR66" s="73"/>
      <c r="AS66" s="73"/>
      <c r="AT66" s="78"/>
      <c r="AU66" s="79"/>
      <c r="AV66" s="79"/>
      <c r="AW66" s="73"/>
      <c r="AX66" s="73"/>
      <c r="AY66" s="78"/>
      <c r="AZ66" s="77"/>
      <c r="BA66" s="73"/>
      <c r="BB66" s="73"/>
      <c r="BC66" s="73"/>
      <c r="BD66" s="78"/>
      <c r="BE66" s="79"/>
      <c r="BF66" s="73"/>
      <c r="BG66" s="73"/>
      <c r="BH66" s="73"/>
      <c r="BI66" s="78"/>
      <c r="BJ66" s="101">
        <v>20</v>
      </c>
      <c r="BK66" s="102">
        <v>0</v>
      </c>
      <c r="BL66" s="102"/>
      <c r="BM66" s="108">
        <v>0</v>
      </c>
      <c r="BN66" s="109">
        <v>1</v>
      </c>
      <c r="BO66" s="79">
        <v>0</v>
      </c>
      <c r="BP66" s="73">
        <v>0</v>
      </c>
      <c r="BQ66" s="108">
        <v>0</v>
      </c>
      <c r="BR66" s="107">
        <v>0</v>
      </c>
      <c r="BS66" s="113">
        <v>1</v>
      </c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</row>
    <row r="67" spans="1:87" s="125" customFormat="1" x14ac:dyDescent="0.3">
      <c r="A67" s="12">
        <v>55</v>
      </c>
      <c r="B67" s="11" t="s">
        <v>160</v>
      </c>
      <c r="C67" s="24" t="s">
        <v>107</v>
      </c>
      <c r="D67" s="24" t="s">
        <v>51</v>
      </c>
      <c r="E67" s="28" t="s">
        <v>31</v>
      </c>
      <c r="F67" s="21">
        <f t="shared" si="9"/>
        <v>20</v>
      </c>
      <c r="G67" s="16">
        <f t="shared" si="20"/>
        <v>1</v>
      </c>
      <c r="H67" s="44"/>
      <c r="I67" s="44"/>
      <c r="J67" s="44"/>
      <c r="K67" s="73">
        <f t="shared" si="22"/>
        <v>0</v>
      </c>
      <c r="L67" s="73"/>
      <c r="M67" s="57">
        <f t="shared" si="23"/>
        <v>0</v>
      </c>
      <c r="N67" s="57">
        <v>0</v>
      </c>
      <c r="O67" s="57">
        <f t="shared" si="21"/>
        <v>20</v>
      </c>
      <c r="P67" s="57"/>
      <c r="Q67" s="119"/>
      <c r="R67" s="71"/>
      <c r="S67" s="154"/>
      <c r="T67" s="58"/>
      <c r="U67" s="58"/>
      <c r="V67" s="58"/>
      <c r="W67" s="58"/>
      <c r="X67" s="72"/>
      <c r="Y67" s="59"/>
      <c r="Z67" s="57"/>
      <c r="AA67" s="57"/>
      <c r="AB67" s="57"/>
      <c r="AC67" s="57"/>
      <c r="AD67" s="60"/>
      <c r="AE67" s="101"/>
      <c r="AF67" s="102"/>
      <c r="AG67" s="108"/>
      <c r="AH67" s="108"/>
      <c r="AI67" s="109"/>
      <c r="AJ67" s="77"/>
      <c r="AK67" s="73"/>
      <c r="AL67" s="108"/>
      <c r="AM67" s="108"/>
      <c r="AN67" s="107"/>
      <c r="AO67" s="59"/>
      <c r="AP67" s="61"/>
      <c r="AQ67" s="57"/>
      <c r="AR67" s="57"/>
      <c r="AS67" s="57"/>
      <c r="AT67" s="60"/>
      <c r="AU67" s="61"/>
      <c r="AV67" s="61"/>
      <c r="AW67" s="57"/>
      <c r="AX67" s="57"/>
      <c r="AY67" s="60"/>
      <c r="AZ67" s="59"/>
      <c r="BA67" s="57"/>
      <c r="BB67" s="57"/>
      <c r="BC67" s="57"/>
      <c r="BD67" s="60"/>
      <c r="BE67" s="61"/>
      <c r="BF67" s="57"/>
      <c r="BG67" s="57"/>
      <c r="BH67" s="57"/>
      <c r="BI67" s="60"/>
      <c r="BJ67" s="101">
        <v>0</v>
      </c>
      <c r="BK67" s="102">
        <v>0</v>
      </c>
      <c r="BL67" s="102"/>
      <c r="BM67" s="108">
        <v>20</v>
      </c>
      <c r="BN67" s="109">
        <v>1</v>
      </c>
      <c r="BO67" s="79">
        <v>0</v>
      </c>
      <c r="BP67" s="73">
        <v>0</v>
      </c>
      <c r="BQ67" s="108">
        <v>0</v>
      </c>
      <c r="BR67" s="107">
        <v>0</v>
      </c>
      <c r="BS67" s="113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</row>
    <row r="68" spans="1:87" s="128" customFormat="1" thickBot="1" x14ac:dyDescent="0.3">
      <c r="A68" s="160" t="s">
        <v>27</v>
      </c>
      <c r="B68" s="161"/>
      <c r="C68" s="161"/>
      <c r="D68" s="80"/>
      <c r="E68" s="81"/>
      <c r="F68" s="82">
        <f>SUM(F13:F67)</f>
        <v>3975</v>
      </c>
      <c r="G68" s="82">
        <f>SUM(G13:G67)</f>
        <v>264</v>
      </c>
      <c r="H68" s="82"/>
      <c r="I68" s="82">
        <f t="shared" ref="I68:N68" si="24">SUM(I13:I67)</f>
        <v>30</v>
      </c>
      <c r="J68" s="82">
        <f t="shared" si="24"/>
        <v>2</v>
      </c>
      <c r="K68" s="82">
        <f t="shared" si="24"/>
        <v>1015</v>
      </c>
      <c r="L68" s="82">
        <f t="shared" si="24"/>
        <v>115</v>
      </c>
      <c r="M68" s="82">
        <f t="shared" si="24"/>
        <v>1590</v>
      </c>
      <c r="N68" s="82">
        <f t="shared" si="24"/>
        <v>330</v>
      </c>
      <c r="O68" s="83">
        <f t="shared" ref="O68:Z68" si="25">SUM(O13:O67)</f>
        <v>715</v>
      </c>
      <c r="P68" s="83">
        <f t="shared" si="25"/>
        <v>120</v>
      </c>
      <c r="Q68" s="84">
        <f t="shared" si="25"/>
        <v>60</v>
      </c>
      <c r="R68" s="85">
        <f t="shared" si="25"/>
        <v>120</v>
      </c>
      <c r="S68" s="85">
        <f t="shared" si="25"/>
        <v>30</v>
      </c>
      <c r="T68" s="86">
        <f t="shared" si="25"/>
        <v>120</v>
      </c>
      <c r="U68" s="86">
        <f t="shared" si="25"/>
        <v>120</v>
      </c>
      <c r="V68" s="86">
        <f t="shared" si="25"/>
        <v>30</v>
      </c>
      <c r="W68" s="86">
        <f t="shared" si="25"/>
        <v>30</v>
      </c>
      <c r="X68" s="87">
        <f t="shared" si="25"/>
        <v>29</v>
      </c>
      <c r="Y68" s="85">
        <f t="shared" si="25"/>
        <v>135</v>
      </c>
      <c r="Z68" s="86">
        <f t="shared" si="25"/>
        <v>180</v>
      </c>
      <c r="AA68" s="86">
        <f t="shared" ref="AA68:AC68" si="26">SUM(AA13:AA67)</f>
        <v>55</v>
      </c>
      <c r="AB68" s="86">
        <f t="shared" si="26"/>
        <v>30</v>
      </c>
      <c r="AC68" s="86">
        <f t="shared" si="26"/>
        <v>30</v>
      </c>
      <c r="AD68" s="88">
        <f>SUM(AD13:AD67)</f>
        <v>28</v>
      </c>
      <c r="AE68" s="85">
        <f>SUM(AE13:AE67)</f>
        <v>190</v>
      </c>
      <c r="AF68" s="86">
        <f>SUM(AF13:AF67)</f>
        <v>130</v>
      </c>
      <c r="AG68" s="86">
        <f t="shared" ref="AG68:AH68" si="27">SUM(AG13:AG67)</f>
        <v>65</v>
      </c>
      <c r="AH68" s="86">
        <f t="shared" si="27"/>
        <v>30</v>
      </c>
      <c r="AI68" s="88">
        <f>SUM(AI13:AI67)</f>
        <v>30</v>
      </c>
      <c r="AJ68" s="85">
        <f>SUM(AJ13:AJ67)</f>
        <v>115</v>
      </c>
      <c r="AK68" s="86">
        <f>SUM(AK13:AK67)</f>
        <v>105</v>
      </c>
      <c r="AL68" s="86">
        <f t="shared" ref="AL68:AM68" si="28">SUM(AL13:AL67)</f>
        <v>90</v>
      </c>
      <c r="AM68" s="86">
        <f t="shared" si="28"/>
        <v>30</v>
      </c>
      <c r="AN68" s="88">
        <f t="shared" ref="AN68:BA68" si="29">SUM(AN13:AN67)</f>
        <v>20</v>
      </c>
      <c r="AO68" s="85">
        <f t="shared" si="29"/>
        <v>100</v>
      </c>
      <c r="AP68" s="85">
        <f t="shared" si="29"/>
        <v>60</v>
      </c>
      <c r="AQ68" s="86">
        <f t="shared" si="29"/>
        <v>155</v>
      </c>
      <c r="AR68" s="86">
        <f t="shared" si="29"/>
        <v>60</v>
      </c>
      <c r="AS68" s="86">
        <f t="shared" si="29"/>
        <v>35</v>
      </c>
      <c r="AT68" s="88">
        <f t="shared" si="29"/>
        <v>28</v>
      </c>
      <c r="AU68" s="89">
        <f t="shared" si="29"/>
        <v>80</v>
      </c>
      <c r="AV68" s="89">
        <f t="shared" si="29"/>
        <v>25</v>
      </c>
      <c r="AW68" s="86">
        <f t="shared" si="29"/>
        <v>180</v>
      </c>
      <c r="AX68" s="86">
        <f t="shared" si="29"/>
        <v>15</v>
      </c>
      <c r="AY68" s="88">
        <f t="shared" si="29"/>
        <v>20</v>
      </c>
      <c r="AZ68" s="85">
        <f t="shared" si="29"/>
        <v>90</v>
      </c>
      <c r="BA68" s="86">
        <f t="shared" si="29"/>
        <v>180</v>
      </c>
      <c r="BB68" s="86">
        <f t="shared" ref="BB68:BC68" si="30">SUM(BB13:BB67)</f>
        <v>85</v>
      </c>
      <c r="BC68" s="86">
        <f t="shared" si="30"/>
        <v>50</v>
      </c>
      <c r="BD68" s="88">
        <f>SUM(BD13:BD67)</f>
        <v>28</v>
      </c>
      <c r="BE68" s="89">
        <f>SUM(BE13:BE67)</f>
        <v>90</v>
      </c>
      <c r="BF68" s="86">
        <f>SUM(BF13:BF67)</f>
        <v>90</v>
      </c>
      <c r="BG68" s="86">
        <f t="shared" ref="BG68:BH68" si="31">SUM(BG13:BG67)</f>
        <v>85</v>
      </c>
      <c r="BH68" s="86">
        <f t="shared" si="31"/>
        <v>80</v>
      </c>
      <c r="BI68" s="88">
        <f>SUM(BI13:BI67)</f>
        <v>25</v>
      </c>
      <c r="BJ68" s="85">
        <f>SUM(BJ13:BJ67)</f>
        <v>80</v>
      </c>
      <c r="BK68" s="86">
        <f>SUM(BK13:BK67)</f>
        <v>150</v>
      </c>
      <c r="BL68" s="86">
        <f t="shared" ref="BL68:BM68" si="32">SUM(BL13:BL67)</f>
        <v>100</v>
      </c>
      <c r="BM68" s="86">
        <f t="shared" si="32"/>
        <v>110</v>
      </c>
      <c r="BN68" s="88">
        <f>SUM(BN13:BN67)</f>
        <v>28</v>
      </c>
      <c r="BO68" s="89">
        <f>SUM(BO13:BO67)</f>
        <v>45</v>
      </c>
      <c r="BP68" s="86">
        <f>SUM(BP13:BP67)</f>
        <v>300</v>
      </c>
      <c r="BQ68" s="86">
        <f>SUM(BQ13:BQ67)</f>
        <v>95</v>
      </c>
      <c r="BR68" s="88">
        <f>SUM(BR13:BR67)</f>
        <v>28</v>
      </c>
      <c r="BS68" s="128">
        <v>0</v>
      </c>
    </row>
    <row r="69" spans="1:87" x14ac:dyDescent="0.3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171"/>
      <c r="BF69" s="171"/>
      <c r="BG69" s="171"/>
      <c r="BH69" s="171"/>
      <c r="BI69" s="171"/>
      <c r="BJ69" s="171"/>
      <c r="BK69" s="171"/>
      <c r="BL69" s="171"/>
      <c r="BM69" s="171"/>
      <c r="BN69" s="171"/>
      <c r="BO69" s="171"/>
      <c r="BP69" s="171"/>
      <c r="BQ69" s="171"/>
      <c r="BR69" s="171"/>
    </row>
    <row r="70" spans="1:87" ht="17.25" thickBot="1" x14ac:dyDescent="0.35">
      <c r="A70" s="169" t="s">
        <v>118</v>
      </c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  <c r="AX70" s="170"/>
      <c r="AY70" s="170"/>
      <c r="AZ70" s="170"/>
      <c r="BA70" s="170"/>
      <c r="BB70" s="170"/>
      <c r="BC70" s="170"/>
      <c r="BD70" s="170"/>
      <c r="BE70" s="170"/>
      <c r="BF70" s="170"/>
      <c r="BG70" s="170"/>
      <c r="BH70" s="170"/>
      <c r="BI70" s="170"/>
      <c r="BJ70" s="170"/>
      <c r="BK70" s="170"/>
      <c r="BL70" s="170"/>
      <c r="BM70" s="170"/>
      <c r="BN70" s="170"/>
      <c r="BO70" s="170"/>
      <c r="BP70" s="170"/>
      <c r="BQ70" s="170"/>
      <c r="BR70" s="170"/>
    </row>
    <row r="71" spans="1:87" s="132" customFormat="1" ht="18" thickTop="1" thickBot="1" x14ac:dyDescent="0.35">
      <c r="A71" s="90">
        <v>56</v>
      </c>
      <c r="B71" s="129"/>
      <c r="C71" s="130" t="s">
        <v>119</v>
      </c>
      <c r="D71" s="129"/>
      <c r="E71" s="150" t="s">
        <v>31</v>
      </c>
      <c r="F71" s="129">
        <f>SUM(K71:Q71)</f>
        <v>320</v>
      </c>
      <c r="G71" s="129">
        <f>SUM(X71+AD71+AI71+AN71+AT71+AY71+BI71+BD71+BR71+BN71)</f>
        <v>16</v>
      </c>
      <c r="H71" s="129"/>
      <c r="I71" s="129"/>
      <c r="J71" s="129"/>
      <c r="K71" s="129">
        <f>SUM(R71+Y71+AE71+AJ71+AO71+AU71+BE71+AZ71+BO71+BJ71)</f>
        <v>0</v>
      </c>
      <c r="L71" s="129"/>
      <c r="M71" s="129">
        <f>SUM(T71+Z71+AF71+AK71+AQ71+AW71+BF71+BA71+BP71+BK71)</f>
        <v>0</v>
      </c>
      <c r="N71" s="129">
        <f>SUM(U71+AA71+AG71+AL71+AS71+AX71+BH71+BC71+BQ71+BM71)</f>
        <v>320</v>
      </c>
      <c r="O71" s="129"/>
      <c r="P71" s="129"/>
      <c r="Q71" s="129"/>
      <c r="R71" s="129">
        <v>0</v>
      </c>
      <c r="S71" s="129"/>
      <c r="T71" s="129">
        <v>0</v>
      </c>
      <c r="U71" s="129">
        <v>0</v>
      </c>
      <c r="V71" s="129">
        <v>0</v>
      </c>
      <c r="W71" s="129">
        <v>0</v>
      </c>
      <c r="X71" s="129">
        <v>0</v>
      </c>
      <c r="Y71" s="129">
        <v>0</v>
      </c>
      <c r="Z71" s="129">
        <v>0</v>
      </c>
      <c r="AA71" s="129">
        <v>60</v>
      </c>
      <c r="AB71" s="129">
        <v>0</v>
      </c>
      <c r="AC71" s="129">
        <v>0</v>
      </c>
      <c r="AD71" s="129">
        <v>3</v>
      </c>
      <c r="AE71" s="129">
        <v>0</v>
      </c>
      <c r="AF71" s="129">
        <v>0</v>
      </c>
      <c r="AG71" s="129">
        <v>40</v>
      </c>
      <c r="AH71" s="129" t="s">
        <v>182</v>
      </c>
      <c r="AI71" s="129">
        <v>2</v>
      </c>
      <c r="AJ71" s="129">
        <v>0</v>
      </c>
      <c r="AK71" s="129">
        <v>0</v>
      </c>
      <c r="AL71" s="129">
        <v>40</v>
      </c>
      <c r="AM71" s="129">
        <v>0</v>
      </c>
      <c r="AN71" s="129">
        <v>2</v>
      </c>
      <c r="AO71" s="129">
        <v>0</v>
      </c>
      <c r="AP71" s="129"/>
      <c r="AQ71" s="129">
        <v>0</v>
      </c>
      <c r="AR71" s="129"/>
      <c r="AS71" s="129">
        <v>40</v>
      </c>
      <c r="AT71" s="129">
        <v>2</v>
      </c>
      <c r="AU71" s="129">
        <v>0</v>
      </c>
      <c r="AV71" s="129"/>
      <c r="AW71" s="129">
        <v>0</v>
      </c>
      <c r="AX71" s="129">
        <v>40</v>
      </c>
      <c r="AY71" s="129">
        <v>2</v>
      </c>
      <c r="AZ71" s="129">
        <v>0</v>
      </c>
      <c r="BA71" s="129">
        <v>0</v>
      </c>
      <c r="BB71" s="129"/>
      <c r="BC71" s="129">
        <v>40</v>
      </c>
      <c r="BD71" s="129">
        <v>2</v>
      </c>
      <c r="BE71" s="129">
        <v>0</v>
      </c>
      <c r="BF71" s="129">
        <v>0</v>
      </c>
      <c r="BG71" s="129"/>
      <c r="BH71" s="129">
        <v>20</v>
      </c>
      <c r="BI71" s="129">
        <v>1</v>
      </c>
      <c r="BJ71" s="129">
        <v>0</v>
      </c>
      <c r="BK71" s="129">
        <v>0</v>
      </c>
      <c r="BL71" s="129"/>
      <c r="BM71" s="129">
        <v>40</v>
      </c>
      <c r="BN71" s="129">
        <v>2</v>
      </c>
      <c r="BO71" s="129">
        <v>0</v>
      </c>
      <c r="BP71" s="129">
        <v>0</v>
      </c>
      <c r="BQ71" s="129">
        <v>0</v>
      </c>
      <c r="BR71" s="129">
        <v>0</v>
      </c>
      <c r="BS71" s="131">
        <v>0</v>
      </c>
    </row>
    <row r="72" spans="1:87" ht="17.25" thickTop="1" x14ac:dyDescent="0.3">
      <c r="A72" s="91"/>
      <c r="B72" s="133"/>
      <c r="C72" s="133"/>
      <c r="D72" s="133"/>
      <c r="E72" s="134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</row>
    <row r="73" spans="1:87" s="128" customFormat="1" ht="15.75" x14ac:dyDescent="0.25">
      <c r="A73" s="176" t="s">
        <v>27</v>
      </c>
      <c r="B73" s="177"/>
      <c r="C73" s="177"/>
      <c r="D73" s="135"/>
      <c r="E73" s="136"/>
      <c r="F73" s="83">
        <f t="shared" ref="F73:R73" si="33">F71</f>
        <v>320</v>
      </c>
      <c r="G73" s="83">
        <f>G71</f>
        <v>16</v>
      </c>
      <c r="H73" s="83"/>
      <c r="I73" s="83"/>
      <c r="J73" s="83"/>
      <c r="K73" s="83">
        <f t="shared" si="33"/>
        <v>0</v>
      </c>
      <c r="L73" s="83"/>
      <c r="M73" s="83">
        <f t="shared" si="33"/>
        <v>0</v>
      </c>
      <c r="N73" s="83">
        <f t="shared" si="33"/>
        <v>320</v>
      </c>
      <c r="O73" s="83"/>
      <c r="P73" s="83"/>
      <c r="Q73" s="83">
        <f t="shared" si="33"/>
        <v>0</v>
      </c>
      <c r="R73" s="83">
        <f t="shared" si="33"/>
        <v>0</v>
      </c>
      <c r="S73" s="83"/>
      <c r="T73" s="83">
        <f t="shared" ref="T73" si="34">T71</f>
        <v>0</v>
      </c>
      <c r="U73" s="83">
        <v>0</v>
      </c>
      <c r="V73" s="83"/>
      <c r="W73" s="83"/>
      <c r="X73" s="83">
        <v>0</v>
      </c>
      <c r="Y73" s="83">
        <f t="shared" ref="Y73:BR73" si="35">Y71</f>
        <v>0</v>
      </c>
      <c r="Z73" s="83">
        <f t="shared" si="35"/>
        <v>0</v>
      </c>
      <c r="AA73" s="83">
        <f t="shared" si="35"/>
        <v>60</v>
      </c>
      <c r="AB73" s="83"/>
      <c r="AC73" s="83"/>
      <c r="AD73" s="83">
        <f t="shared" si="35"/>
        <v>3</v>
      </c>
      <c r="AE73" s="83">
        <f t="shared" si="35"/>
        <v>0</v>
      </c>
      <c r="AF73" s="83">
        <f t="shared" si="35"/>
        <v>0</v>
      </c>
      <c r="AG73" s="83">
        <f t="shared" si="35"/>
        <v>40</v>
      </c>
      <c r="AH73" s="83"/>
      <c r="AI73" s="83">
        <f t="shared" si="35"/>
        <v>2</v>
      </c>
      <c r="AJ73" s="83">
        <f t="shared" si="35"/>
        <v>0</v>
      </c>
      <c r="AK73" s="83">
        <f t="shared" si="35"/>
        <v>0</v>
      </c>
      <c r="AL73" s="83">
        <f t="shared" si="35"/>
        <v>40</v>
      </c>
      <c r="AM73" s="83"/>
      <c r="AN73" s="83">
        <f t="shared" si="35"/>
        <v>2</v>
      </c>
      <c r="AO73" s="83">
        <f t="shared" si="35"/>
        <v>0</v>
      </c>
      <c r="AP73" s="83"/>
      <c r="AQ73" s="83">
        <f t="shared" si="35"/>
        <v>0</v>
      </c>
      <c r="AR73" s="83"/>
      <c r="AS73" s="83">
        <f t="shared" si="35"/>
        <v>40</v>
      </c>
      <c r="AT73" s="83">
        <f t="shared" si="35"/>
        <v>2</v>
      </c>
      <c r="AU73" s="83">
        <f t="shared" si="35"/>
        <v>0</v>
      </c>
      <c r="AV73" s="83"/>
      <c r="AW73" s="83">
        <f t="shared" si="35"/>
        <v>0</v>
      </c>
      <c r="AX73" s="83">
        <f t="shared" si="35"/>
        <v>40</v>
      </c>
      <c r="AY73" s="83">
        <f t="shared" si="35"/>
        <v>2</v>
      </c>
      <c r="AZ73" s="83">
        <f t="shared" si="35"/>
        <v>0</v>
      </c>
      <c r="BA73" s="83">
        <f t="shared" si="35"/>
        <v>0</v>
      </c>
      <c r="BB73" s="83"/>
      <c r="BC73" s="83">
        <f t="shared" si="35"/>
        <v>40</v>
      </c>
      <c r="BD73" s="83">
        <f t="shared" si="35"/>
        <v>2</v>
      </c>
      <c r="BE73" s="83">
        <f t="shared" si="35"/>
        <v>0</v>
      </c>
      <c r="BF73" s="83">
        <f t="shared" si="35"/>
        <v>0</v>
      </c>
      <c r="BG73" s="83"/>
      <c r="BH73" s="83">
        <f t="shared" si="35"/>
        <v>20</v>
      </c>
      <c r="BI73" s="83">
        <f t="shared" si="35"/>
        <v>1</v>
      </c>
      <c r="BJ73" s="83">
        <f t="shared" si="35"/>
        <v>0</v>
      </c>
      <c r="BK73" s="83">
        <f t="shared" si="35"/>
        <v>0</v>
      </c>
      <c r="BL73" s="83"/>
      <c r="BM73" s="83">
        <f t="shared" si="35"/>
        <v>40</v>
      </c>
      <c r="BN73" s="83">
        <f t="shared" si="35"/>
        <v>2</v>
      </c>
      <c r="BO73" s="83">
        <f t="shared" si="35"/>
        <v>0</v>
      </c>
      <c r="BP73" s="83">
        <f t="shared" si="35"/>
        <v>0</v>
      </c>
      <c r="BQ73" s="83">
        <f t="shared" si="35"/>
        <v>0</v>
      </c>
      <c r="BR73" s="83">
        <f t="shared" si="35"/>
        <v>0</v>
      </c>
    </row>
    <row r="74" spans="1:87" x14ac:dyDescent="0.3">
      <c r="A74" s="91"/>
      <c r="B74" s="137"/>
      <c r="C74" s="53" t="s">
        <v>25</v>
      </c>
      <c r="D74" s="133"/>
      <c r="E74" s="134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</row>
    <row r="75" spans="1:87" s="122" customFormat="1" ht="27" x14ac:dyDescent="0.25">
      <c r="A75" s="91">
        <v>57</v>
      </c>
      <c r="B75" s="92" t="s">
        <v>170</v>
      </c>
      <c r="C75" s="93" t="s">
        <v>110</v>
      </c>
      <c r="D75" s="93" t="s">
        <v>112</v>
      </c>
      <c r="E75" s="149" t="s">
        <v>31</v>
      </c>
      <c r="F75" s="65">
        <f t="shared" ref="F75:F82" si="36">SUM(K75:Q75)</f>
        <v>71</v>
      </c>
      <c r="G75" s="65">
        <f>SUM(AI75+AN75)</f>
        <v>2</v>
      </c>
      <c r="H75" s="65"/>
      <c r="I75" s="65"/>
      <c r="J75" s="65"/>
      <c r="K75" s="65">
        <f>SUM(AE75+AJ75)</f>
        <v>0</v>
      </c>
      <c r="L75" s="65"/>
      <c r="M75" s="65">
        <f t="shared" ref="M75:M77" si="37">SUM(AF75+AK75)</f>
        <v>60</v>
      </c>
      <c r="N75" s="65">
        <v>11</v>
      </c>
      <c r="O75" s="65"/>
      <c r="P75" s="65"/>
      <c r="Q75" s="65">
        <f>SUM(AG75+AL75)</f>
        <v>0</v>
      </c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>
        <v>0</v>
      </c>
      <c r="AF75" s="65">
        <v>0</v>
      </c>
      <c r="AG75" s="65">
        <v>0</v>
      </c>
      <c r="AH75" s="65"/>
      <c r="AI75" s="138">
        <v>0</v>
      </c>
      <c r="AJ75" s="65">
        <v>0</v>
      </c>
      <c r="AK75" s="65">
        <v>60</v>
      </c>
      <c r="AL75" s="65">
        <v>0</v>
      </c>
      <c r="AM75" s="65"/>
      <c r="AN75" s="138">
        <v>2</v>
      </c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</row>
    <row r="76" spans="1:87" ht="27" x14ac:dyDescent="0.3">
      <c r="A76" s="91">
        <v>58</v>
      </c>
      <c r="B76" s="92" t="s">
        <v>170</v>
      </c>
      <c r="C76" s="93" t="s">
        <v>111</v>
      </c>
      <c r="D76" s="93" t="s">
        <v>112</v>
      </c>
      <c r="E76" s="149" t="s">
        <v>31</v>
      </c>
      <c r="F76" s="65">
        <f t="shared" si="36"/>
        <v>60</v>
      </c>
      <c r="G76" s="65">
        <f>SUM(AI76+AN76)</f>
        <v>2</v>
      </c>
      <c r="H76" s="65"/>
      <c r="I76" s="65"/>
      <c r="J76" s="65"/>
      <c r="K76" s="65">
        <f>SUM(AE76+AJ76)</f>
        <v>0</v>
      </c>
      <c r="L76" s="65"/>
      <c r="M76" s="65">
        <f t="shared" si="37"/>
        <v>60</v>
      </c>
      <c r="N76" s="65">
        <v>0</v>
      </c>
      <c r="O76" s="65"/>
      <c r="P76" s="65"/>
      <c r="Q76" s="65">
        <f>SUM(AG76+AL76)</f>
        <v>0</v>
      </c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>
        <v>0</v>
      </c>
      <c r="AF76" s="65">
        <v>0</v>
      </c>
      <c r="AG76" s="65">
        <v>0</v>
      </c>
      <c r="AH76" s="65"/>
      <c r="AI76" s="138">
        <v>0</v>
      </c>
      <c r="AJ76" s="65">
        <v>0</v>
      </c>
      <c r="AK76" s="65">
        <v>60</v>
      </c>
      <c r="AL76" s="65">
        <v>0</v>
      </c>
      <c r="AM76" s="65"/>
      <c r="AN76" s="138">
        <v>2</v>
      </c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</row>
    <row r="77" spans="1:87" x14ac:dyDescent="0.3">
      <c r="A77" s="91">
        <v>59</v>
      </c>
      <c r="B77" s="92" t="s">
        <v>170</v>
      </c>
      <c r="C77" s="93" t="s">
        <v>186</v>
      </c>
      <c r="D77" s="93" t="s">
        <v>112</v>
      </c>
      <c r="E77" s="149" t="s">
        <v>31</v>
      </c>
      <c r="F77" s="65">
        <f t="shared" si="36"/>
        <v>60</v>
      </c>
      <c r="G77" s="65">
        <f>SUM(AI77+AN77)</f>
        <v>2</v>
      </c>
      <c r="H77" s="65"/>
      <c r="I77" s="65"/>
      <c r="J77" s="65"/>
      <c r="K77" s="65">
        <f>SUM(AE77+AJ77)</f>
        <v>0</v>
      </c>
      <c r="L77" s="65"/>
      <c r="M77" s="65">
        <f t="shared" si="37"/>
        <v>60</v>
      </c>
      <c r="N77" s="65">
        <v>0</v>
      </c>
      <c r="O77" s="65"/>
      <c r="P77" s="65"/>
      <c r="Q77" s="65">
        <f>SUM(AG77+AL77)</f>
        <v>0</v>
      </c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>
        <v>0</v>
      </c>
      <c r="AF77" s="65">
        <v>0</v>
      </c>
      <c r="AG77" s="65">
        <v>0</v>
      </c>
      <c r="AH77" s="65"/>
      <c r="AI77" s="138">
        <v>0</v>
      </c>
      <c r="AJ77" s="65">
        <v>0</v>
      </c>
      <c r="AK77" s="65">
        <v>60</v>
      </c>
      <c r="AL77" s="65">
        <v>0</v>
      </c>
      <c r="AM77" s="65"/>
      <c r="AN77" s="138">
        <v>2</v>
      </c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</row>
    <row r="78" spans="1:87" x14ac:dyDescent="0.3">
      <c r="A78" s="91">
        <v>60</v>
      </c>
      <c r="B78" s="92" t="s">
        <v>170</v>
      </c>
      <c r="C78" s="93" t="s">
        <v>113</v>
      </c>
      <c r="D78" s="93" t="s">
        <v>112</v>
      </c>
      <c r="E78" s="149" t="s">
        <v>31</v>
      </c>
      <c r="F78" s="65">
        <f t="shared" si="36"/>
        <v>90</v>
      </c>
      <c r="G78" s="65">
        <f>SUM(AT78+AY78)</f>
        <v>3</v>
      </c>
      <c r="H78" s="65"/>
      <c r="I78" s="65"/>
      <c r="J78" s="65"/>
      <c r="K78" s="65">
        <f>SUM(AO78+AU78)</f>
        <v>0</v>
      </c>
      <c r="L78" s="65"/>
      <c r="M78" s="65">
        <f>SUM(AQ78+AW78)</f>
        <v>90</v>
      </c>
      <c r="N78" s="65">
        <v>0</v>
      </c>
      <c r="O78" s="65"/>
      <c r="P78" s="65"/>
      <c r="Q78" s="65">
        <f>SUM(AS78+AX78)</f>
        <v>0</v>
      </c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>
        <v>0</v>
      </c>
      <c r="AP78" s="65"/>
      <c r="AQ78" s="65">
        <v>0</v>
      </c>
      <c r="AR78" s="65"/>
      <c r="AS78" s="65">
        <v>0</v>
      </c>
      <c r="AT78" s="138">
        <v>0</v>
      </c>
      <c r="AU78" s="65">
        <v>0</v>
      </c>
      <c r="AV78" s="65"/>
      <c r="AW78" s="65">
        <v>90</v>
      </c>
      <c r="AX78" s="65">
        <v>0</v>
      </c>
      <c r="AY78" s="138">
        <v>3</v>
      </c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</row>
    <row r="79" spans="1:87" x14ac:dyDescent="0.3">
      <c r="A79" s="91">
        <v>61</v>
      </c>
      <c r="B79" s="92" t="s">
        <v>170</v>
      </c>
      <c r="C79" s="93" t="s">
        <v>114</v>
      </c>
      <c r="D79" s="93" t="s">
        <v>112</v>
      </c>
      <c r="E79" s="149" t="s">
        <v>31</v>
      </c>
      <c r="F79" s="65">
        <f t="shared" si="36"/>
        <v>60</v>
      </c>
      <c r="G79" s="65">
        <f>SUM(AT79+AY79)</f>
        <v>2</v>
      </c>
      <c r="H79" s="65"/>
      <c r="I79" s="65"/>
      <c r="J79" s="65"/>
      <c r="K79" s="65">
        <f>SUM(AO79+AU79)</f>
        <v>0</v>
      </c>
      <c r="L79" s="65"/>
      <c r="M79" s="65">
        <f>SUM(AQ79+AW79)</f>
        <v>60</v>
      </c>
      <c r="N79" s="65">
        <v>0</v>
      </c>
      <c r="O79" s="65"/>
      <c r="P79" s="65"/>
      <c r="Q79" s="65">
        <f>SUM(AS79+AX79)</f>
        <v>0</v>
      </c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>
        <v>0</v>
      </c>
      <c r="AP79" s="65"/>
      <c r="AQ79" s="65">
        <v>0</v>
      </c>
      <c r="AR79" s="65"/>
      <c r="AS79" s="65">
        <v>0</v>
      </c>
      <c r="AT79" s="138">
        <v>0</v>
      </c>
      <c r="AU79" s="65">
        <v>0</v>
      </c>
      <c r="AV79" s="65"/>
      <c r="AW79" s="65">
        <v>60</v>
      </c>
      <c r="AX79" s="65">
        <v>0</v>
      </c>
      <c r="AY79" s="138">
        <v>2</v>
      </c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</row>
    <row r="80" spans="1:87" ht="15" customHeight="1" x14ac:dyDescent="0.3">
      <c r="A80" s="91">
        <v>62</v>
      </c>
      <c r="B80" s="92" t="s">
        <v>170</v>
      </c>
      <c r="C80" s="93" t="s">
        <v>115</v>
      </c>
      <c r="D80" s="93" t="s">
        <v>112</v>
      </c>
      <c r="E80" s="149" t="s">
        <v>31</v>
      </c>
      <c r="F80" s="65">
        <f t="shared" si="36"/>
        <v>120</v>
      </c>
      <c r="G80" s="65">
        <f>SUM(AT80+AY80+BD80+BI80)</f>
        <v>4</v>
      </c>
      <c r="H80" s="65"/>
      <c r="I80" s="65"/>
      <c r="J80" s="65"/>
      <c r="K80" s="65">
        <f>SUM(AO80+AU80+AZ80+BE80)</f>
        <v>0</v>
      </c>
      <c r="L80" s="65"/>
      <c r="M80" s="65">
        <f>SUM(AQ80+AW80+BA80+BF80)</f>
        <v>120</v>
      </c>
      <c r="N80" s="65">
        <v>0</v>
      </c>
      <c r="O80" s="65"/>
      <c r="P80" s="65"/>
      <c r="Q80" s="65">
        <f>SUM(AS80+AX80+BC80+BH80)</f>
        <v>0</v>
      </c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>
        <v>0</v>
      </c>
      <c r="AP80" s="65"/>
      <c r="AQ80" s="65">
        <v>0</v>
      </c>
      <c r="AR80" s="65"/>
      <c r="AS80" s="65">
        <v>0</v>
      </c>
      <c r="AT80" s="138">
        <v>0</v>
      </c>
      <c r="AU80" s="65">
        <v>0</v>
      </c>
      <c r="AV80" s="65"/>
      <c r="AW80" s="65">
        <v>60</v>
      </c>
      <c r="AX80" s="65">
        <v>0</v>
      </c>
      <c r="AY80" s="138">
        <v>3</v>
      </c>
      <c r="AZ80" s="65">
        <v>0</v>
      </c>
      <c r="BA80" s="65">
        <v>0</v>
      </c>
      <c r="BB80" s="65"/>
      <c r="BC80" s="65">
        <v>0</v>
      </c>
      <c r="BD80" s="138">
        <v>0</v>
      </c>
      <c r="BE80" s="65">
        <v>0</v>
      </c>
      <c r="BF80" s="65">
        <v>60</v>
      </c>
      <c r="BG80" s="65"/>
      <c r="BH80" s="65">
        <v>0</v>
      </c>
      <c r="BI80" s="138">
        <v>1</v>
      </c>
      <c r="BJ80" s="133"/>
      <c r="BK80" s="133"/>
      <c r="BL80" s="133"/>
      <c r="BM80" s="133"/>
      <c r="BN80" s="133"/>
      <c r="BO80" s="133"/>
      <c r="BP80" s="133"/>
      <c r="BQ80" s="133"/>
      <c r="BR80" s="133"/>
    </row>
    <row r="81" spans="1:71" ht="15" customHeight="1" x14ac:dyDescent="0.3">
      <c r="A81" s="91">
        <v>63</v>
      </c>
      <c r="B81" s="92" t="s">
        <v>170</v>
      </c>
      <c r="C81" s="91" t="s">
        <v>173</v>
      </c>
      <c r="D81" s="93" t="s">
        <v>112</v>
      </c>
      <c r="E81" s="149" t="s">
        <v>31</v>
      </c>
      <c r="F81" s="65">
        <f t="shared" si="36"/>
        <v>90</v>
      </c>
      <c r="G81" s="65">
        <f>SUM(BI81)</f>
        <v>3</v>
      </c>
      <c r="H81" s="65"/>
      <c r="I81" s="65"/>
      <c r="J81" s="65"/>
      <c r="K81" s="65">
        <f>SUM(AZ81+BE81)</f>
        <v>0</v>
      </c>
      <c r="L81" s="65"/>
      <c r="M81" s="65">
        <f>SUM(BA81+BF81)</f>
        <v>90</v>
      </c>
      <c r="N81" s="65">
        <v>0</v>
      </c>
      <c r="O81" s="65"/>
      <c r="P81" s="65"/>
      <c r="Q81" s="65">
        <f>SUM(BC81+BH81)</f>
        <v>0</v>
      </c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>
        <v>0</v>
      </c>
      <c r="BA81" s="65">
        <v>0</v>
      </c>
      <c r="BB81" s="65"/>
      <c r="BC81" s="65">
        <v>0</v>
      </c>
      <c r="BD81" s="138">
        <v>0</v>
      </c>
      <c r="BE81" s="65">
        <v>0</v>
      </c>
      <c r="BF81" s="65">
        <v>90</v>
      </c>
      <c r="BG81" s="65"/>
      <c r="BH81" s="65">
        <v>0</v>
      </c>
      <c r="BI81" s="138">
        <v>3</v>
      </c>
      <c r="BJ81" s="133"/>
      <c r="BK81" s="133"/>
      <c r="BL81" s="133"/>
      <c r="BM81" s="133"/>
      <c r="BN81" s="133"/>
      <c r="BO81" s="133"/>
      <c r="BP81" s="133"/>
      <c r="BQ81" s="133"/>
      <c r="BR81" s="133"/>
    </row>
    <row r="82" spans="1:71" x14ac:dyDescent="0.3">
      <c r="A82" s="91">
        <v>64</v>
      </c>
      <c r="B82" s="92" t="s">
        <v>170</v>
      </c>
      <c r="C82" s="93" t="s">
        <v>172</v>
      </c>
      <c r="D82" s="93" t="s">
        <v>112</v>
      </c>
      <c r="E82" s="149" t="s">
        <v>31</v>
      </c>
      <c r="F82" s="65">
        <f t="shared" si="36"/>
        <v>60</v>
      </c>
      <c r="G82" s="65">
        <f>SUM(BN82+BR82)</f>
        <v>2</v>
      </c>
      <c r="H82" s="65"/>
      <c r="I82" s="65"/>
      <c r="J82" s="65"/>
      <c r="K82" s="65">
        <f>SUM(BJ82+BO82)</f>
        <v>0</v>
      </c>
      <c r="L82" s="65"/>
      <c r="M82" s="65">
        <f>SUM(BK82+BP82)</f>
        <v>60</v>
      </c>
      <c r="N82" s="65">
        <v>0</v>
      </c>
      <c r="O82" s="65"/>
      <c r="P82" s="65"/>
      <c r="Q82" s="65">
        <f>SUM(BM82+BQ82)</f>
        <v>0</v>
      </c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65">
        <v>0</v>
      </c>
      <c r="BK82" s="65">
        <v>0</v>
      </c>
      <c r="BL82" s="65"/>
      <c r="BM82" s="65">
        <v>0</v>
      </c>
      <c r="BN82" s="138">
        <v>0</v>
      </c>
      <c r="BO82" s="65">
        <v>0</v>
      </c>
      <c r="BP82" s="65">
        <v>60</v>
      </c>
      <c r="BQ82" s="65">
        <v>0</v>
      </c>
      <c r="BR82" s="138">
        <v>2</v>
      </c>
    </row>
    <row r="83" spans="1:71" x14ac:dyDescent="0.3">
      <c r="A83" s="193" t="s">
        <v>27</v>
      </c>
      <c r="B83" s="194"/>
      <c r="C83" s="194"/>
      <c r="D83" s="194"/>
      <c r="E83" s="194"/>
      <c r="F83" s="65">
        <f t="shared" ref="F83:Q83" si="38">SUM(F75:F82)</f>
        <v>611</v>
      </c>
      <c r="G83" s="65">
        <f>SUM(G75:G82)</f>
        <v>20</v>
      </c>
      <c r="H83" s="65"/>
      <c r="I83" s="65"/>
      <c r="J83" s="65"/>
      <c r="K83" s="65">
        <f t="shared" si="38"/>
        <v>0</v>
      </c>
      <c r="L83" s="65"/>
      <c r="M83" s="65">
        <f t="shared" si="38"/>
        <v>600</v>
      </c>
      <c r="N83" s="65">
        <f t="shared" si="38"/>
        <v>11</v>
      </c>
      <c r="O83" s="65"/>
      <c r="P83" s="65"/>
      <c r="Q83" s="65">
        <f t="shared" si="38"/>
        <v>0</v>
      </c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53">
        <f t="shared" ref="AE83:BF83" si="39">SUM(AE75:AE82)</f>
        <v>0</v>
      </c>
      <c r="AF83" s="53">
        <f t="shared" si="39"/>
        <v>0</v>
      </c>
      <c r="AG83" s="53">
        <f t="shared" si="39"/>
        <v>0</v>
      </c>
      <c r="AH83" s="53"/>
      <c r="AI83" s="53">
        <f t="shared" si="39"/>
        <v>0</v>
      </c>
      <c r="AJ83" s="53">
        <f t="shared" si="39"/>
        <v>0</v>
      </c>
      <c r="AK83" s="53">
        <f t="shared" si="39"/>
        <v>180</v>
      </c>
      <c r="AL83" s="53">
        <f t="shared" si="39"/>
        <v>0</v>
      </c>
      <c r="AM83" s="53"/>
      <c r="AN83" s="53">
        <f t="shared" si="39"/>
        <v>6</v>
      </c>
      <c r="AO83" s="53">
        <f t="shared" si="39"/>
        <v>0</v>
      </c>
      <c r="AP83" s="53"/>
      <c r="AQ83" s="53">
        <f t="shared" si="39"/>
        <v>0</v>
      </c>
      <c r="AR83" s="53"/>
      <c r="AS83" s="53">
        <f t="shared" si="39"/>
        <v>0</v>
      </c>
      <c r="AT83" s="53">
        <f t="shared" si="39"/>
        <v>0</v>
      </c>
      <c r="AU83" s="53">
        <f t="shared" si="39"/>
        <v>0</v>
      </c>
      <c r="AV83" s="53"/>
      <c r="AW83" s="53">
        <f t="shared" si="39"/>
        <v>210</v>
      </c>
      <c r="AX83" s="53">
        <f t="shared" si="39"/>
        <v>0</v>
      </c>
      <c r="AY83" s="53">
        <f t="shared" si="39"/>
        <v>8</v>
      </c>
      <c r="AZ83" s="53">
        <f t="shared" si="39"/>
        <v>0</v>
      </c>
      <c r="BA83" s="53">
        <f t="shared" si="39"/>
        <v>0</v>
      </c>
      <c r="BB83" s="53"/>
      <c r="BC83" s="53">
        <f t="shared" si="39"/>
        <v>0</v>
      </c>
      <c r="BD83" s="53">
        <f t="shared" si="39"/>
        <v>0</v>
      </c>
      <c r="BE83" s="53">
        <v>0</v>
      </c>
      <c r="BF83" s="53">
        <f t="shared" si="39"/>
        <v>150</v>
      </c>
      <c r="BG83" s="53"/>
      <c r="BH83" s="53">
        <v>0</v>
      </c>
      <c r="BI83" s="53">
        <v>4</v>
      </c>
      <c r="BJ83" s="53">
        <f t="shared" ref="BJ83:BR83" si="40">SUM(BJ75:BJ82)</f>
        <v>0</v>
      </c>
      <c r="BK83" s="53">
        <f t="shared" si="40"/>
        <v>0</v>
      </c>
      <c r="BL83" s="53"/>
      <c r="BM83" s="53">
        <f t="shared" si="40"/>
        <v>0</v>
      </c>
      <c r="BN83" s="53">
        <f t="shared" si="40"/>
        <v>0</v>
      </c>
      <c r="BO83" s="53">
        <f t="shared" si="40"/>
        <v>0</v>
      </c>
      <c r="BP83" s="53">
        <f t="shared" si="40"/>
        <v>60</v>
      </c>
      <c r="BQ83" s="53">
        <f t="shared" si="40"/>
        <v>0</v>
      </c>
      <c r="BR83" s="53">
        <f t="shared" si="40"/>
        <v>2</v>
      </c>
      <c r="BS83" s="139">
        <f>SUM(AN83,AY83,BI83,BR83)</f>
        <v>20</v>
      </c>
    </row>
    <row r="84" spans="1:71" x14ac:dyDescent="0.3">
      <c r="A84" s="65"/>
      <c r="B84" s="133"/>
      <c r="C84" s="93"/>
      <c r="D84" s="93"/>
      <c r="E84" s="134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/>
      <c r="AW84" s="133"/>
      <c r="AX84" s="133"/>
      <c r="AY84" s="133"/>
      <c r="AZ84" s="133"/>
      <c r="BA84" s="133"/>
      <c r="BB84" s="133"/>
      <c r="BC84" s="133"/>
      <c r="BD84" s="133"/>
      <c r="BE84" s="133"/>
      <c r="BF84" s="133"/>
      <c r="BG84" s="133"/>
      <c r="BH84" s="133"/>
      <c r="BI84" s="133"/>
      <c r="BJ84" s="133"/>
      <c r="BK84" s="133"/>
      <c r="BL84" s="133"/>
      <c r="BM84" s="133"/>
      <c r="BN84" s="133"/>
      <c r="BO84" s="133"/>
      <c r="BP84" s="133"/>
      <c r="BQ84" s="133"/>
      <c r="BR84" s="133"/>
    </row>
    <row r="85" spans="1:71" s="128" customFormat="1" ht="15.75" x14ac:dyDescent="0.25">
      <c r="A85" s="160" t="s">
        <v>26</v>
      </c>
      <c r="B85" s="161"/>
      <c r="C85" s="161"/>
      <c r="D85" s="80"/>
      <c r="E85" s="81"/>
      <c r="F85" s="82">
        <f>SUM(F83,F73,F68)</f>
        <v>4906</v>
      </c>
      <c r="G85" s="82">
        <f>SUM(G83+G68+G71)</f>
        <v>300</v>
      </c>
      <c r="H85" s="82">
        <f t="shared" ref="H85:N85" si="41">SUM(H83+H68+H71)</f>
        <v>0</v>
      </c>
      <c r="I85" s="82">
        <f t="shared" si="41"/>
        <v>30</v>
      </c>
      <c r="J85" s="82">
        <f t="shared" si="41"/>
        <v>2</v>
      </c>
      <c r="K85" s="82">
        <f t="shared" si="41"/>
        <v>1015</v>
      </c>
      <c r="L85" s="82">
        <f t="shared" si="41"/>
        <v>115</v>
      </c>
      <c r="M85" s="82">
        <f t="shared" si="41"/>
        <v>2190</v>
      </c>
      <c r="N85" s="82">
        <f t="shared" si="41"/>
        <v>661</v>
      </c>
      <c r="O85" s="82">
        <f>SUM(O83+O68+O73)</f>
        <v>715</v>
      </c>
      <c r="P85" s="82">
        <f>SUM(P83+P68+P73)</f>
        <v>120</v>
      </c>
      <c r="Q85" s="82">
        <f>SUM(Q83+Q68+Q73)</f>
        <v>60</v>
      </c>
      <c r="R85" s="82">
        <f>SUM(R68+R73+R83)</f>
        <v>120</v>
      </c>
      <c r="S85" s="82">
        <f>SUM(S68+S73+S83)</f>
        <v>30</v>
      </c>
      <c r="T85" s="82">
        <f t="shared" ref="T85:BR85" si="42">SUM(T68+T73+T83)</f>
        <v>120</v>
      </c>
      <c r="U85" s="82">
        <f t="shared" si="42"/>
        <v>120</v>
      </c>
      <c r="V85" s="82">
        <f t="shared" si="42"/>
        <v>30</v>
      </c>
      <c r="W85" s="82">
        <f t="shared" si="42"/>
        <v>30</v>
      </c>
      <c r="X85" s="82">
        <f t="shared" si="42"/>
        <v>29</v>
      </c>
      <c r="Y85" s="82">
        <f t="shared" si="42"/>
        <v>135</v>
      </c>
      <c r="Z85" s="82">
        <f t="shared" si="42"/>
        <v>180</v>
      </c>
      <c r="AA85" s="82">
        <f t="shared" si="42"/>
        <v>115</v>
      </c>
      <c r="AB85" s="82">
        <f t="shared" si="42"/>
        <v>30</v>
      </c>
      <c r="AC85" s="82">
        <f t="shared" si="42"/>
        <v>30</v>
      </c>
      <c r="AD85" s="82">
        <f t="shared" si="42"/>
        <v>31</v>
      </c>
      <c r="AE85" s="82">
        <f t="shared" si="42"/>
        <v>190</v>
      </c>
      <c r="AF85" s="82">
        <f t="shared" si="42"/>
        <v>130</v>
      </c>
      <c r="AG85" s="82">
        <f t="shared" si="42"/>
        <v>105</v>
      </c>
      <c r="AH85" s="82">
        <f t="shared" si="42"/>
        <v>30</v>
      </c>
      <c r="AI85" s="82">
        <f t="shared" si="42"/>
        <v>32</v>
      </c>
      <c r="AJ85" s="82">
        <f t="shared" si="42"/>
        <v>115</v>
      </c>
      <c r="AK85" s="82">
        <f t="shared" si="42"/>
        <v>285</v>
      </c>
      <c r="AL85" s="82">
        <f t="shared" si="42"/>
        <v>130</v>
      </c>
      <c r="AM85" s="82">
        <f t="shared" si="42"/>
        <v>30</v>
      </c>
      <c r="AN85" s="82">
        <f t="shared" si="42"/>
        <v>28</v>
      </c>
      <c r="AO85" s="82">
        <f t="shared" si="42"/>
        <v>100</v>
      </c>
      <c r="AP85" s="82">
        <f t="shared" si="42"/>
        <v>60</v>
      </c>
      <c r="AQ85" s="82">
        <f t="shared" si="42"/>
        <v>155</v>
      </c>
      <c r="AR85" s="82">
        <f t="shared" si="42"/>
        <v>60</v>
      </c>
      <c r="AS85" s="82">
        <f t="shared" si="42"/>
        <v>75</v>
      </c>
      <c r="AT85" s="82">
        <f t="shared" si="42"/>
        <v>30</v>
      </c>
      <c r="AU85" s="82">
        <f t="shared" si="42"/>
        <v>80</v>
      </c>
      <c r="AV85" s="82">
        <f t="shared" si="42"/>
        <v>25</v>
      </c>
      <c r="AW85" s="82">
        <f t="shared" si="42"/>
        <v>390</v>
      </c>
      <c r="AX85" s="82">
        <f t="shared" si="42"/>
        <v>55</v>
      </c>
      <c r="AY85" s="82">
        <f t="shared" si="42"/>
        <v>30</v>
      </c>
      <c r="AZ85" s="82">
        <f t="shared" si="42"/>
        <v>90</v>
      </c>
      <c r="BA85" s="82">
        <f t="shared" si="42"/>
        <v>180</v>
      </c>
      <c r="BB85" s="82">
        <f t="shared" si="42"/>
        <v>85</v>
      </c>
      <c r="BC85" s="82">
        <f t="shared" si="42"/>
        <v>90</v>
      </c>
      <c r="BD85" s="82">
        <f t="shared" si="42"/>
        <v>30</v>
      </c>
      <c r="BE85" s="82">
        <f t="shared" si="42"/>
        <v>90</v>
      </c>
      <c r="BF85" s="82">
        <f t="shared" si="42"/>
        <v>240</v>
      </c>
      <c r="BG85" s="82">
        <f t="shared" si="42"/>
        <v>85</v>
      </c>
      <c r="BH85" s="82">
        <f t="shared" si="42"/>
        <v>100</v>
      </c>
      <c r="BI85" s="82">
        <f t="shared" si="42"/>
        <v>30</v>
      </c>
      <c r="BJ85" s="82">
        <f t="shared" si="42"/>
        <v>80</v>
      </c>
      <c r="BK85" s="82">
        <f t="shared" si="42"/>
        <v>150</v>
      </c>
      <c r="BL85" s="82">
        <f t="shared" si="42"/>
        <v>100</v>
      </c>
      <c r="BM85" s="82">
        <f t="shared" si="42"/>
        <v>150</v>
      </c>
      <c r="BN85" s="82">
        <f t="shared" si="42"/>
        <v>30</v>
      </c>
      <c r="BO85" s="82">
        <f t="shared" si="42"/>
        <v>45</v>
      </c>
      <c r="BP85" s="82">
        <f t="shared" si="42"/>
        <v>360</v>
      </c>
      <c r="BQ85" s="82">
        <f t="shared" si="42"/>
        <v>95</v>
      </c>
      <c r="BR85" s="82">
        <f t="shared" si="42"/>
        <v>30</v>
      </c>
      <c r="BS85" s="140">
        <f>SUM(BS13:BS84)</f>
        <v>172</v>
      </c>
    </row>
    <row r="86" spans="1:71" x14ac:dyDescent="0.3">
      <c r="A86" s="122"/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  <c r="AT86" s="162"/>
      <c r="AU86" s="162"/>
      <c r="AV86" s="162"/>
      <c r="AW86" s="162"/>
      <c r="AX86" s="162"/>
      <c r="AY86" s="162"/>
      <c r="AZ86" s="162"/>
      <c r="BA86" s="162"/>
      <c r="BB86" s="162"/>
      <c r="BC86" s="162"/>
      <c r="BD86" s="162"/>
      <c r="BE86" s="162"/>
      <c r="BF86" s="162"/>
      <c r="BG86" s="162"/>
      <c r="BH86" s="162"/>
      <c r="BI86" s="162"/>
      <c r="BJ86" s="162"/>
      <c r="BK86" s="162"/>
      <c r="BL86" s="162"/>
      <c r="BM86" s="162"/>
      <c r="BN86" s="162"/>
      <c r="BO86" s="162"/>
      <c r="BP86" s="162"/>
      <c r="BQ86" s="162"/>
      <c r="BR86" s="162"/>
    </row>
    <row r="87" spans="1:71" x14ac:dyDescent="0.3">
      <c r="A87" s="122"/>
      <c r="B87" s="178" t="s">
        <v>48</v>
      </c>
      <c r="C87" s="178"/>
      <c r="D87" s="178"/>
      <c r="E87" s="114"/>
      <c r="P87" s="114"/>
      <c r="Q87" s="114"/>
      <c r="BR87" s="114"/>
    </row>
    <row r="88" spans="1:71" x14ac:dyDescent="0.3">
      <c r="A88" s="122"/>
      <c r="B88" s="178" t="s">
        <v>54</v>
      </c>
      <c r="C88" s="178"/>
      <c r="D88" s="178"/>
      <c r="E88" s="114"/>
      <c r="P88" s="114"/>
      <c r="Q88" s="114"/>
      <c r="BR88" s="114"/>
    </row>
    <row r="89" spans="1:71" ht="16.5" customHeight="1" x14ac:dyDescent="0.3">
      <c r="A89" s="122"/>
      <c r="B89" s="141"/>
      <c r="C89" s="141"/>
      <c r="D89" s="141"/>
      <c r="E89" s="142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</row>
    <row r="90" spans="1:71" x14ac:dyDescent="0.3">
      <c r="A90" s="122"/>
      <c r="B90" s="141"/>
      <c r="C90" s="141"/>
      <c r="D90" s="141"/>
      <c r="E90" s="142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</row>
    <row r="91" spans="1:71" ht="207.75" customHeight="1" x14ac:dyDescent="0.3">
      <c r="A91" s="198" t="s">
        <v>179</v>
      </c>
      <c r="B91" s="198"/>
      <c r="C91" s="198"/>
      <c r="D91" s="198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3"/>
      <c r="AE91" s="143"/>
      <c r="AF91" s="143"/>
      <c r="AG91" s="143"/>
      <c r="AH91" s="143"/>
      <c r="AI91" s="143"/>
      <c r="AJ91" s="143"/>
      <c r="AK91" s="143"/>
      <c r="AL91" s="143"/>
      <c r="AM91" s="143"/>
      <c r="AN91" s="143"/>
      <c r="AO91" s="143"/>
      <c r="AP91" s="143"/>
      <c r="AQ91" s="143"/>
      <c r="AR91" s="143"/>
      <c r="AS91" s="143"/>
      <c r="AT91" s="143"/>
      <c r="AU91" s="143"/>
      <c r="AV91" s="143"/>
      <c r="AW91" s="143"/>
      <c r="AX91" s="143"/>
      <c r="AY91" s="143"/>
      <c r="AZ91" s="143"/>
      <c r="BA91" s="143"/>
      <c r="BB91" s="143"/>
      <c r="BC91" s="143"/>
      <c r="BD91" s="143"/>
      <c r="BE91" s="143"/>
      <c r="BF91" s="143"/>
      <c r="BG91" s="143"/>
      <c r="BH91" s="143"/>
      <c r="BI91" s="143"/>
      <c r="BJ91" s="143"/>
      <c r="BK91" s="143"/>
      <c r="BL91" s="143"/>
      <c r="BM91" s="143"/>
      <c r="BN91" s="143"/>
      <c r="BO91" s="143"/>
      <c r="BP91" s="143"/>
      <c r="BQ91" s="143"/>
      <c r="BR91" s="143"/>
    </row>
    <row r="92" spans="1:71" ht="12.75" customHeight="1" x14ac:dyDescent="0.3">
      <c r="P92" s="143"/>
      <c r="Q92" s="143"/>
      <c r="AW92" s="145"/>
      <c r="BR92" s="114"/>
    </row>
    <row r="93" spans="1:71" ht="44.25" customHeight="1" x14ac:dyDescent="0.3">
      <c r="A93" s="199" t="s">
        <v>187</v>
      </c>
      <c r="B93" s="199"/>
      <c r="C93" s="199"/>
      <c r="D93" s="199"/>
      <c r="P93" s="143"/>
      <c r="Q93" s="143"/>
      <c r="AW93" s="146"/>
      <c r="BR93" s="114"/>
    </row>
    <row r="94" spans="1:71" x14ac:dyDescent="0.3">
      <c r="P94" s="143"/>
      <c r="Q94" s="143"/>
      <c r="AW94" s="146"/>
      <c r="BR94" s="114"/>
    </row>
    <row r="95" spans="1:71" ht="85.5" customHeight="1" x14ac:dyDescent="0.3">
      <c r="A95" s="200" t="s">
        <v>59</v>
      </c>
      <c r="B95" s="200"/>
      <c r="C95" s="200"/>
      <c r="D95" s="200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R95" s="114"/>
    </row>
    <row r="96" spans="1:71" x14ac:dyDescent="0.3">
      <c r="P96" s="143"/>
      <c r="Q96" s="143"/>
      <c r="BR96" s="114"/>
    </row>
    <row r="97" spans="16:70" x14ac:dyDescent="0.3">
      <c r="P97" s="143"/>
      <c r="Q97" s="143"/>
      <c r="BR97" s="114"/>
    </row>
    <row r="98" spans="16:70" x14ac:dyDescent="0.3">
      <c r="P98" s="143"/>
      <c r="Q98" s="143"/>
    </row>
    <row r="99" spans="16:70" x14ac:dyDescent="0.3">
      <c r="P99" s="143"/>
      <c r="Q99" s="143"/>
    </row>
    <row r="100" spans="16:70" x14ac:dyDescent="0.3">
      <c r="P100" s="143"/>
      <c r="Q100" s="143"/>
    </row>
    <row r="101" spans="16:70" x14ac:dyDescent="0.3">
      <c r="P101" s="143"/>
      <c r="Q101" s="143"/>
    </row>
    <row r="102" spans="16:70" x14ac:dyDescent="0.3">
      <c r="P102" s="143"/>
      <c r="Q102" s="143"/>
    </row>
    <row r="103" spans="16:70" x14ac:dyDescent="0.3">
      <c r="P103" s="143"/>
      <c r="Q103" s="143"/>
    </row>
    <row r="104" spans="16:70" x14ac:dyDescent="0.3">
      <c r="P104" s="143"/>
      <c r="Q104" s="143"/>
    </row>
    <row r="105" spans="16:70" x14ac:dyDescent="0.3">
      <c r="P105" s="143"/>
      <c r="Q105" s="143"/>
    </row>
    <row r="106" spans="16:70" x14ac:dyDescent="0.3">
      <c r="P106" s="143"/>
      <c r="Q106" s="143"/>
    </row>
    <row r="107" spans="16:70" x14ac:dyDescent="0.3">
      <c r="P107" s="143"/>
      <c r="Q107" s="143"/>
    </row>
    <row r="108" spans="16:70" x14ac:dyDescent="0.3">
      <c r="P108" s="143"/>
      <c r="Q108" s="143"/>
    </row>
    <row r="109" spans="16:70" x14ac:dyDescent="0.3">
      <c r="P109" s="143"/>
      <c r="Q109" s="143"/>
    </row>
    <row r="110" spans="16:70" x14ac:dyDescent="0.3">
      <c r="P110" s="143"/>
      <c r="Q110" s="143"/>
    </row>
    <row r="111" spans="16:70" x14ac:dyDescent="0.3">
      <c r="P111" s="143"/>
      <c r="Q111" s="143"/>
    </row>
    <row r="112" spans="16:70" x14ac:dyDescent="0.3">
      <c r="P112" s="143"/>
      <c r="Q112" s="143"/>
    </row>
    <row r="113" spans="16:17" x14ac:dyDescent="0.3">
      <c r="P113" s="143"/>
      <c r="Q113" s="143"/>
    </row>
    <row r="114" spans="16:17" x14ac:dyDescent="0.3">
      <c r="P114" s="143"/>
      <c r="Q114" s="143"/>
    </row>
    <row r="115" spans="16:17" x14ac:dyDescent="0.3">
      <c r="P115" s="143"/>
      <c r="Q115" s="143"/>
    </row>
    <row r="116" spans="16:17" x14ac:dyDescent="0.3">
      <c r="P116" s="143"/>
      <c r="Q116" s="143"/>
    </row>
  </sheetData>
  <mergeCells count="43">
    <mergeCell ref="B88:D88"/>
    <mergeCell ref="A91:D91"/>
    <mergeCell ref="A93:D93"/>
    <mergeCell ref="A95:D95"/>
    <mergeCell ref="A4:BR4"/>
    <mergeCell ref="A5:BR5"/>
    <mergeCell ref="BO10:BR11"/>
    <mergeCell ref="D8:D12"/>
    <mergeCell ref="AZ10:BD11"/>
    <mergeCell ref="BJ10:BN11"/>
    <mergeCell ref="F8:Q9"/>
    <mergeCell ref="H10:J11"/>
    <mergeCell ref="F10:G11"/>
    <mergeCell ref="K10:Q11"/>
    <mergeCell ref="BJ8:BR9"/>
    <mergeCell ref="A68:C68"/>
    <mergeCell ref="B87:D87"/>
    <mergeCell ref="A6:BR6"/>
    <mergeCell ref="A7:BR7"/>
    <mergeCell ref="A8:A12"/>
    <mergeCell ref="E8:E12"/>
    <mergeCell ref="C8:C12"/>
    <mergeCell ref="B8:B12"/>
    <mergeCell ref="R8:AD9"/>
    <mergeCell ref="AZ8:BI9"/>
    <mergeCell ref="AE8:AN9"/>
    <mergeCell ref="AO8:AY9"/>
    <mergeCell ref="AO10:AT11"/>
    <mergeCell ref="AU10:AY11"/>
    <mergeCell ref="A83:E83"/>
    <mergeCell ref="R10:X11"/>
    <mergeCell ref="Y10:AD11"/>
    <mergeCell ref="A1:BR1"/>
    <mergeCell ref="A2:BR2"/>
    <mergeCell ref="A3:BR3"/>
    <mergeCell ref="A85:C85"/>
    <mergeCell ref="B86:BR86"/>
    <mergeCell ref="AE10:AI11"/>
    <mergeCell ref="AJ10:AN11"/>
    <mergeCell ref="A69:BR69"/>
    <mergeCell ref="A70:BR70"/>
    <mergeCell ref="BE10:BI11"/>
    <mergeCell ref="A73:C73"/>
  </mergeCells>
  <printOptions horizontalCentered="1" verticalCentered="1" gridLines="1"/>
  <pageMargins left="0.23622047244094491" right="0.23622047244094491" top="0" bottom="0" header="0" footer="0"/>
  <pageSetup paperSize="8" scale="51" orientation="landscape" r:id="rId1"/>
  <rowBreaks count="1" manualBreakCount="1">
    <brk id="85" max="16383" man="1"/>
  </rowBreaks>
  <colBreaks count="1" manualBreakCount="1">
    <brk id="7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zoomScale="70" zoomScaleNormal="70" workbookViewId="0">
      <selection activeCell="C12" sqref="C12"/>
    </sheetView>
  </sheetViews>
  <sheetFormatPr defaultColWidth="8.85546875" defaultRowHeight="15" x14ac:dyDescent="0.25"/>
  <cols>
    <col min="1" max="1" width="66" customWidth="1"/>
    <col min="2" max="2" width="33.7109375" customWidth="1"/>
    <col min="3" max="3" width="82.140625" customWidth="1"/>
    <col min="4" max="4" width="12.85546875" customWidth="1"/>
    <col min="5" max="5" width="5.42578125" customWidth="1"/>
    <col min="6" max="16" width="6.42578125" bestFit="1" customWidth="1"/>
    <col min="17" max="41" width="3.7109375" customWidth="1"/>
  </cols>
  <sheetData>
    <row r="1" spans="1:16" ht="180.75" customHeight="1" thickBot="1" x14ac:dyDescent="0.3">
      <c r="A1" s="1" t="s">
        <v>55</v>
      </c>
      <c r="B1" s="2" t="s">
        <v>56</v>
      </c>
      <c r="C1" s="3" t="s">
        <v>57</v>
      </c>
      <c r="D1" t="s">
        <v>58</v>
      </c>
      <c r="E1" t="s">
        <v>8</v>
      </c>
    </row>
    <row r="2" spans="1:16" ht="55.5" customHeight="1" thickBot="1" x14ac:dyDescent="0.3">
      <c r="A2" s="4" t="s">
        <v>120</v>
      </c>
      <c r="B2" s="5">
        <v>600</v>
      </c>
      <c r="C2" s="6">
        <v>45</v>
      </c>
      <c r="D2">
        <f>SUM('Harmonogram studiów - wzór'!F15,'Harmonogram studiów - wzór'!F16,'Harmonogram studiów - wzór'!F17,'Harmonogram studiów - wzór'!F22,'Harmonogram studiów - wzór'!F32,'Harmonogram studiów - wzór'!F33,'Harmonogram studiów - wzór'!F34,'Harmonogram studiów - wzór'!F36,'Harmonogram studiów - wzór'!F54)</f>
        <v>625</v>
      </c>
      <c r="E2">
        <f>SUM('Harmonogram studiów - wzór'!G15,'Harmonogram studiów - wzór'!G16,'Harmonogram studiów - wzór'!G17,'Harmonogram studiów - wzór'!G22,'Harmonogram studiów - wzór'!G34,'Harmonogram studiów - wzór'!G32,'Harmonogram studiów - wzór'!G33,'Harmonogram studiów - wzór'!G36,'Harmonogram studiów - wzór'!G54)</f>
        <v>46</v>
      </c>
    </row>
    <row r="3" spans="1:16" ht="53.25" customHeight="1" thickBot="1" x14ac:dyDescent="0.3">
      <c r="A3" s="4" t="s">
        <v>121</v>
      </c>
      <c r="B3" s="5">
        <v>450</v>
      </c>
      <c r="C3" s="6">
        <v>30</v>
      </c>
      <c r="D3">
        <f>SUM('Harmonogram studiów - wzór'!F18,'Harmonogram studiów - wzór'!F19,'Harmonogram studiów - wzór'!F20,'Harmonogram studiów - wzór'!F21,'Harmonogram studiów - wzór'!F24,'Harmonogram studiów - wzór'!F25,'Harmonogram studiów - wzór'!F31,'Harmonogram studiów - wzór'!F35,'Harmonogram studiów - wzór'!F62)</f>
        <v>450</v>
      </c>
      <c r="E3">
        <f>SUM('Harmonogram studiów - wzór'!G18,'Harmonogram studiów - wzór'!G19,'Harmonogram studiów - wzór'!G20,'Harmonogram studiów - wzór'!G21,'Harmonogram studiów - wzór'!G24,'Harmonogram studiów - wzór'!G25,'Harmonogram studiów - wzór'!G31,'Harmonogram studiów - wzór'!G35,'Harmonogram studiów - wzór'!G62)</f>
        <v>30</v>
      </c>
      <c r="F3" t="e">
        <f>SUM('Harmonogram studiów - wzór'!#REF!,'Harmonogram studiów - wzór'!#REF!,'Harmonogram studiów - wzór'!#REF!,'Harmonogram studiów - wzór'!M32,'Harmonogram studiów - wzór'!M33,'Harmonogram studiów - wzór'!#REF!,'Harmonogram studiów - wzór'!M40,'Harmonogram studiów - wzór'!M65)</f>
        <v>#REF!</v>
      </c>
      <c r="G3">
        <f>SUM('Harmonogram studiów - wzór'!N18,'Harmonogram studiów - wzór'!N22,'Harmonogram studiów - wzór'!N25,'Harmonogram studiów - wzór'!N32,'Harmonogram studiów - wzór'!N33,'Harmonogram studiów - wzór'!N21,'Harmonogram studiów - wzór'!N40,'Harmonogram studiów - wzór'!N65)</f>
        <v>0</v>
      </c>
      <c r="H3" t="e">
        <f>SUM('Harmonogram studiów - wzór'!M18,'Harmonogram studiów - wzór'!M22,'Harmonogram studiów - wzór'!M25,'Harmonogram studiów - wzór'!#REF!,'Harmonogram studiów - wzór'!#REF!,'Harmonogram studiów - wzór'!M21,'Harmonogram studiów - wzór'!#REF!,'Harmonogram studiów - wzór'!#REF!)</f>
        <v>#REF!</v>
      </c>
      <c r="I3">
        <f>SUM('Harmonogram studiów - wzór'!O18,'Harmonogram studiów - wzór'!O22,'Harmonogram studiów - wzór'!O25,'Harmonogram studiów - wzór'!O32,'Harmonogram studiów - wzór'!O33,'Harmonogram studiów - wzór'!O21,'Harmonogram studiów - wzór'!O40,'Harmonogram studiów - wzór'!O65)</f>
        <v>90</v>
      </c>
      <c r="J3">
        <f>SUM('Harmonogram studiów - wzór'!G18,'Harmonogram studiów - wzór'!G22,'Harmonogram studiów - wzór'!G25,'Harmonogram studiów - wzór'!G32,'Harmonogram studiów - wzór'!G33,'Harmonogram studiów - wzór'!G21,'Harmonogram studiów - wzór'!G40,'Harmonogram studiów - wzór'!G65)</f>
        <v>34</v>
      </c>
      <c r="K3">
        <f>SUM('Harmonogram studiów - wzór'!R18,'Harmonogram studiów - wzór'!R22,'Harmonogram studiów - wzór'!R25,'Harmonogram studiów - wzór'!R32,'Harmonogram studiów - wzór'!R33,'Harmonogram studiów - wzór'!R21,'Harmonogram studiów - wzór'!R40,'Harmonogram studiów - wzór'!R65)</f>
        <v>50</v>
      </c>
      <c r="L3">
        <f>SUM('Harmonogram studiów - wzór'!T18,'Harmonogram studiów - wzór'!T22,'Harmonogram studiów - wzór'!T25,'Harmonogram studiów - wzór'!T32,'Harmonogram studiów - wzór'!T33,'Harmonogram studiów - wzór'!T21,'Harmonogram studiów - wzór'!T40,'Harmonogram studiów - wzór'!T65)</f>
        <v>60</v>
      </c>
      <c r="M3">
        <f>SUM('Harmonogram studiów - wzór'!U18,'Harmonogram studiów - wzór'!U22,'Harmonogram studiów - wzór'!U25,'Harmonogram studiów - wzór'!U32,'Harmonogram studiów - wzór'!U33,'Harmonogram studiów - wzór'!U21,'Harmonogram studiów - wzór'!U40,'Harmonogram studiów - wzór'!U65)</f>
        <v>15</v>
      </c>
      <c r="N3">
        <f>SUM('Harmonogram studiów - wzór'!X18,'Harmonogram studiów - wzór'!X22,'Harmonogram studiów - wzór'!X25,'Harmonogram studiów - wzór'!X32,'Harmonogram studiów - wzór'!X33,'Harmonogram studiów - wzór'!X21,'Harmonogram studiów - wzór'!X40,'Harmonogram studiów - wzór'!X65)</f>
        <v>9</v>
      </c>
      <c r="O3" t="e">
        <f>SUM('Harmonogram studiów - wzór'!Y18,'Harmonogram studiów - wzór'!Y22,'Harmonogram studiów - wzór'!Y25,'Harmonogram studiów - wzór'!Y32,'Harmonogram studiów - wzór'!Y33,'Harmonogram studiów - wzór'!#REF!,'Harmonogram studiów - wzór'!Y40,'Harmonogram studiów - wzór'!Y65)</f>
        <v>#REF!</v>
      </c>
      <c r="P3" t="e">
        <f>SUM('Harmonogram studiów - wzór'!Z18,'Harmonogram studiów - wzór'!Z22,'Harmonogram studiów - wzór'!Z25,'Harmonogram studiów - wzór'!Z32,'Harmonogram studiów - wzór'!Z33,'Harmonogram studiów - wzór'!#REF!,'Harmonogram studiów - wzór'!Z40,'Harmonogram studiów - wzór'!Z65)</f>
        <v>#REF!</v>
      </c>
    </row>
    <row r="4" spans="1:16" ht="57" customHeight="1" thickBot="1" x14ac:dyDescent="0.3">
      <c r="A4" s="4" t="s">
        <v>122</v>
      </c>
      <c r="B4" s="5">
        <v>250</v>
      </c>
      <c r="C4" s="6">
        <v>15</v>
      </c>
      <c r="D4">
        <f>SUM('Harmonogram studiów - wzór'!F14,'Harmonogram studiów - wzór'!F23,'Harmonogram studiów - wzór'!F26,'Harmonogram studiów - wzór'!F27,'Harmonogram studiów - wzór'!F28,'Harmonogram studiów - wzór'!F30)</f>
        <v>250</v>
      </c>
      <c r="E4">
        <f>SUM('Harmonogram studiów - wzór'!G30,'Harmonogram studiów - wzór'!G28,'Harmonogram studiów - wzór'!G27,'Harmonogram studiów - wzór'!G26,'Harmonogram studiów - wzór'!G23,'Harmonogram studiów - wzór'!G14)</f>
        <v>17</v>
      </c>
      <c r="F4" t="e">
        <f>SUM('Harmonogram studiów - wzór'!#REF!,'Harmonogram studiów - wzór'!M35,'Harmonogram studiów - wzór'!M36,'Harmonogram studiów - wzór'!M43,'Harmonogram studiów - wzór'!M42,'Harmonogram studiów - wzór'!M41,'Harmonogram studiów - wzór'!#REF!)</f>
        <v>#REF!</v>
      </c>
      <c r="G4" t="e">
        <f>SUM('Harmonogram studiów - wzór'!#REF!,'Harmonogram studiów - wzór'!N35,'Harmonogram studiów - wzór'!N36,'Harmonogram studiów - wzór'!N43,'Harmonogram studiów - wzór'!N42,'Harmonogram studiów - wzór'!N41,'Harmonogram studiów - wzór'!#REF!)</f>
        <v>#REF!</v>
      </c>
      <c r="H4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wzór'!#REF!)</f>
        <v>#REF!</v>
      </c>
      <c r="I4" t="e">
        <f>SUM('Harmonogram studiów - wzór'!#REF!,'Harmonogram studiów - wzór'!O35,'Harmonogram studiów - wzór'!O36,'Harmonogram studiów - wzór'!O43,'Harmonogram studiów - wzór'!O42,'Harmonogram studiów - wzór'!O41,'Harmonogram studiów - wzór'!#REF!)</f>
        <v>#REF!</v>
      </c>
      <c r="J4" t="e">
        <f>SUM('Harmonogram studiów - wzór'!#REF!,'Harmonogram studiów - wzór'!G35,'Harmonogram studiów - wzór'!G36,'Harmonogram studiów - wzór'!G43,'Harmonogram studiów - wzór'!G42,'Harmonogram studiów - wzór'!G41,'Harmonogram studiów - wzór'!#REF!)</f>
        <v>#REF!</v>
      </c>
      <c r="K4" t="e">
        <f>SUM('Harmonogram studiów - wzór'!#REF!,'Harmonogram studiów - wzór'!R35,'Harmonogram studiów - wzór'!R36,'Harmonogram studiów - wzór'!R43,'Harmonogram studiów - wzór'!R42,'Harmonogram studiów - wzór'!R41,'Harmonogram studiów - wzór'!#REF!)</f>
        <v>#REF!</v>
      </c>
      <c r="L4" t="e">
        <f>SUM('Harmonogram studiów - wzór'!#REF!,'Harmonogram studiów - wzór'!T35,'Harmonogram studiów - wzór'!T36,'Harmonogram studiów - wzór'!T43,'Harmonogram studiów - wzór'!T42,'Harmonogram studiów - wzór'!T41,'Harmonogram studiów - wzór'!#REF!)</f>
        <v>#REF!</v>
      </c>
      <c r="M4" t="e">
        <f>SUM('Harmonogram studiów - wzór'!#REF!,'Harmonogram studiów - wzór'!U35,'Harmonogram studiów - wzór'!U36,'Harmonogram studiów - wzór'!U43,'Harmonogram studiów - wzór'!U42,'Harmonogram studiów - wzór'!U41,'Harmonogram studiów - wzór'!#REF!)</f>
        <v>#REF!</v>
      </c>
      <c r="N4" t="e">
        <f>SUM('Harmonogram studiów - wzór'!#REF!,'Harmonogram studiów - wzór'!X35,'Harmonogram studiów - wzór'!X36,'Harmonogram studiów - wzór'!X43,'Harmonogram studiów - wzór'!X42,'Harmonogram studiów - wzór'!X41,'Harmonogram studiów - wzór'!#REF!)</f>
        <v>#REF!</v>
      </c>
      <c r="O4" t="e">
        <f>SUM('Harmonogram studiów - wzór'!#REF!,'Harmonogram studiów - wzór'!Y35,'Harmonogram studiów - wzór'!Y36,'Harmonogram studiów - wzór'!Y43,'Harmonogram studiów - wzór'!Y42,'Harmonogram studiów - wzór'!Y41,'Harmonogram studiów - wzór'!#REF!)</f>
        <v>#REF!</v>
      </c>
      <c r="P4" t="e">
        <f>SUM('Harmonogram studiów - wzór'!#REF!,'Harmonogram studiów - wzór'!Z35,'Harmonogram studiów - wzór'!Z36,'Harmonogram studiów - wzór'!Z43,'Harmonogram studiów - wzór'!Z42,'Harmonogram studiów - wzór'!Z41,'Harmonogram studiów - wzór'!#REF!)</f>
        <v>#REF!</v>
      </c>
    </row>
    <row r="5" spans="1:16" ht="50.25" customHeight="1" thickBot="1" x14ac:dyDescent="0.3">
      <c r="A5" s="4" t="s">
        <v>123</v>
      </c>
      <c r="B5" s="5">
        <v>240</v>
      </c>
      <c r="C5" s="6">
        <v>15</v>
      </c>
      <c r="D5">
        <f>SUM('Harmonogram studiów - wzór'!F29,'Harmonogram studiów - wzór'!F37,'Harmonogram studiów - wzór'!F38,'Harmonogram studiów - wzór'!F42,'Harmonogram studiów - wzór'!F50,'Harmonogram studiów - wzór'!F61)</f>
        <v>265</v>
      </c>
      <c r="E5">
        <f>SUM('Harmonogram studiów - wzór'!G29,'Harmonogram studiów - wzór'!G37,'Harmonogram studiów - wzór'!G38,'Harmonogram studiów - wzór'!G42,'Harmonogram studiów - wzór'!G50,'Harmonogram studiów - wzór'!G61)</f>
        <v>16</v>
      </c>
      <c r="F5" t="e">
        <f>SUM('Harmonogram studiów - wzór'!M27,'Harmonogram studiów - wzór'!M28,'Harmonogram studiów - wzór'!#REF!,'Harmonogram studiów - wzór'!M39,'Harmonogram studiów - wzór'!M14,'Harmonogram studiów - wzór'!M63,'Harmonogram studiów - wzór'!#REF!)</f>
        <v>#REF!</v>
      </c>
      <c r="G5" t="e">
        <f>SUM('Harmonogram studiów - wzór'!N27,'Harmonogram studiów - wzór'!N28,'Harmonogram studiów - wzór'!N23,'Harmonogram studiów - wzór'!N39,'Harmonogram studiów - wzór'!N14,'Harmonogram studiów - wzór'!N63,'Harmonogram studiów - wzór'!#REF!)</f>
        <v>#REF!</v>
      </c>
      <c r="H5" t="e">
        <f>SUM('Harmonogram studiów - wzór'!#REF!,'Harmonogram studiów - wzór'!#REF!,'Harmonogram studiów - wzór'!M23,'Harmonogram studiów - wzór'!#REF!,'Harmonogram studiów - wzór'!#REF!,'Harmonogram studiów - wzór'!#REF!,'Harmonogram studiów - wzór'!#REF!)</f>
        <v>#REF!</v>
      </c>
      <c r="I5" t="e">
        <f>SUM('Harmonogram studiów - wzór'!O27,'Harmonogram studiów - wzór'!O28,'Harmonogram studiów - wzór'!O23,'Harmonogram studiów - wzór'!O39,'Harmonogram studiów - wzór'!O14,'Harmonogram studiów - wzór'!O63,'Harmonogram studiów - wzór'!#REF!)</f>
        <v>#REF!</v>
      </c>
      <c r="J5" t="e">
        <f>SUM('Harmonogram studiów - wzór'!G27,'Harmonogram studiów - wzór'!G28,'Harmonogram studiów - wzór'!G23,'Harmonogram studiów - wzór'!G39,'Harmonogram studiów - wzór'!G14,'Harmonogram studiów - wzór'!G63,'Harmonogram studiów - wzór'!#REF!)</f>
        <v>#REF!</v>
      </c>
      <c r="K5" t="e">
        <f>SUM('Harmonogram studiów - wzór'!R27,'Harmonogram studiów - wzór'!R28,'Harmonogram studiów - wzór'!R23,'Harmonogram studiów - wzór'!R39,'Harmonogram studiów - wzór'!R14,'Harmonogram studiów - wzór'!R63,'Harmonogram studiów - wzór'!#REF!)</f>
        <v>#REF!</v>
      </c>
      <c r="L5" t="e">
        <f>SUM('Harmonogram studiów - wzór'!T27,'Harmonogram studiów - wzór'!T28,'Harmonogram studiów - wzór'!T23,'Harmonogram studiów - wzór'!T39,'Harmonogram studiów - wzór'!T14,'Harmonogram studiów - wzór'!T63,'Harmonogram studiów - wzór'!#REF!)</f>
        <v>#REF!</v>
      </c>
      <c r="M5" t="e">
        <f>SUM('Harmonogram studiów - wzór'!U27,'Harmonogram studiów - wzór'!U28,'Harmonogram studiów - wzór'!U23,'Harmonogram studiów - wzór'!U39,'Harmonogram studiów - wzór'!U14,'Harmonogram studiów - wzór'!U63,'Harmonogram studiów - wzór'!#REF!)</f>
        <v>#REF!</v>
      </c>
      <c r="N5" t="e">
        <f>SUM('Harmonogram studiów - wzór'!X27,'Harmonogram studiów - wzór'!X28,'Harmonogram studiów - wzór'!X23,'Harmonogram studiów - wzór'!X39,'Harmonogram studiów - wzór'!X14,'Harmonogram studiów - wzór'!X63,'Harmonogram studiów - wzór'!#REF!)</f>
        <v>#REF!</v>
      </c>
      <c r="O5" t="e">
        <f>SUM('Harmonogram studiów - wzór'!Y27,'Harmonogram studiów - wzór'!Y28,'Harmonogram studiów - wzór'!Y23,'Harmonogram studiów - wzór'!Y39,'Harmonogram studiów - wzór'!Y14,'Harmonogram studiów - wzór'!Y63,'Harmonogram studiów - wzór'!#REF!)</f>
        <v>#REF!</v>
      </c>
      <c r="P5" t="e">
        <f>SUM('Harmonogram studiów - wzór'!Z27,'Harmonogram studiów - wzór'!Z28,'Harmonogram studiów - wzór'!Z23,'Harmonogram studiów - wzór'!Z39,'Harmonogram studiów - wzór'!Z14,'Harmonogram studiów - wzór'!Z63,'Harmonogram studiów - wzór'!#REF!)</f>
        <v>#REF!</v>
      </c>
    </row>
    <row r="6" spans="1:16" ht="57" customHeight="1" thickBot="1" x14ac:dyDescent="0.3">
      <c r="A6" s="4" t="s">
        <v>124</v>
      </c>
      <c r="B6" s="5">
        <v>700</v>
      </c>
      <c r="C6" s="6">
        <v>50</v>
      </c>
      <c r="D6">
        <f>SUM('Harmonogram studiów - wzór'!F39,'Harmonogram studiów - wzór'!F44,'Harmonogram studiów - wzór'!F47,'Harmonogram studiów - wzór'!F48,'Harmonogram studiów - wzór'!F49,'Harmonogram studiów - wzór'!F53,'Harmonogram studiów - wzór'!F55,'Harmonogram studiów - wzór'!F57,'Harmonogram studiów - wzór'!F60)</f>
        <v>790</v>
      </c>
      <c r="E6">
        <f>SUM('Harmonogram studiów - wzór'!G39,'Harmonogram studiów - wzór'!G44,'Harmonogram studiów - wzór'!G47,'Harmonogram studiów - wzór'!G48,'Harmonogram studiów - wzór'!G49,'Harmonogram studiów - wzór'!G53,'Harmonogram studiów - wzór'!G55,'Harmonogram studiów - wzór'!G57,'Harmonogram studiów - wzór'!G60)</f>
        <v>53</v>
      </c>
      <c r="F6" t="e">
        <f>SUM('Harmonogram studiów - wzór'!M46,'Harmonogram studiów - wzór'!M47,'Harmonogram studiów - wzór'!M48,'Harmonogram studiów - wzór'!M51,'Harmonogram studiów - wzór'!M52,'Harmonogram studiów - wzór'!M53,'Harmonogram studiów - wzór'!M54,'Harmonogram studiów - wzór'!M55,'Harmonogram studiów - wzór'!M56,'Harmonogram studiów - wzór'!M60,'Harmonogram studiów - wzór'!M61,'Harmonogram studiów - wzór'!M66,'Harmonogram studiów - wzór'!#REF!,'Harmonogram studiów - wzór'!#REF!,'Harmonogram studiów - wzór'!#REF!,'Harmonogram studiów - wzór'!#REF!)</f>
        <v>#REF!</v>
      </c>
      <c r="G6" t="e">
        <f>SUM('Harmonogram studiów - wzór'!N46,'Harmonogram studiów - wzór'!N47,'Harmonogram studiów - wzór'!N48,'Harmonogram studiów - wzór'!N51,'Harmonogram studiów - wzór'!N52,'Harmonogram studiów - wzór'!N53,'Harmonogram studiów - wzór'!N54,'Harmonogram studiów - wzór'!N55,'Harmonogram studiów - wzór'!N56,'Harmonogram studiów - wzór'!N60,'Harmonogram studiów - wzór'!N61,'Harmonogram studiów - wzór'!N66,'Harmonogram studiów - wzór'!#REF!,'Harmonogram studiów - wzór'!#REF!,'Harmonogram studiów - wzór'!#REF!,'Harmonogram studiów - wzór'!#REF!)</f>
        <v>#REF!</v>
      </c>
      <c r="H6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wzór'!#REF!)</f>
        <v>#REF!</v>
      </c>
      <c r="I6" t="e">
        <f>SUM('Harmonogram studiów - wzór'!O46,'Harmonogram studiów - wzór'!O47,'Harmonogram studiów - wzór'!O48,'Harmonogram studiów - wzór'!O51,'Harmonogram studiów - wzór'!O52,'Harmonogram studiów - wzór'!O53,'Harmonogram studiów - wzór'!O54,'Harmonogram studiów - wzór'!O55,'Harmonogram studiów - wzór'!O56,'Harmonogram studiów - wzór'!O60,'Harmonogram studiów - wzór'!O61,'Harmonogram studiów - wzór'!O66,'Harmonogram studiów - wzór'!#REF!,'Harmonogram studiów - wzór'!#REF!,'Harmonogram studiów - wzór'!#REF!,'Harmonogram studiów - wzór'!#REF!)</f>
        <v>#REF!</v>
      </c>
      <c r="J6" t="e">
        <f>SUM('Harmonogram studiów - wzór'!G46,'Harmonogram studiów - wzór'!G47,'Harmonogram studiów - wzór'!G48,'Harmonogram studiów - wzór'!G51,'Harmonogram studiów - wzór'!G52,'Harmonogram studiów - wzór'!G53,'Harmonogram studiów - wzór'!G54,'Harmonogram studiów - wzór'!G55,'Harmonogram studiów - wzór'!G56,'Harmonogram studiów - wzór'!G60,'Harmonogram studiów - wzór'!G61,'Harmonogram studiów - wzór'!G66,'Harmonogram studiów - wzór'!#REF!,'Harmonogram studiów - wzór'!#REF!,'Harmonogram studiów - wzór'!#REF!,'Harmonogram studiów - wzór'!#REF!)</f>
        <v>#REF!</v>
      </c>
      <c r="K6" t="e">
        <f>SUM('Harmonogram studiów - wzór'!R46,'Harmonogram studiów - wzór'!R47,'Harmonogram studiów - wzór'!R48,'Harmonogram studiów - wzór'!R51,'Harmonogram studiów - wzór'!R52,'Harmonogram studiów - wzór'!R53,'Harmonogram studiów - wzór'!R54,'Harmonogram studiów - wzór'!R55,'Harmonogram studiów - wzór'!R56,'Harmonogram studiów - wzór'!R60,'Harmonogram studiów - wzór'!R61,'Harmonogram studiów - wzór'!R66,'Harmonogram studiów - wzór'!#REF!,'Harmonogram studiów - wzór'!#REF!,'Harmonogram studiów - wzór'!#REF!,'Harmonogram studiów - wzór'!#REF!)</f>
        <v>#REF!</v>
      </c>
      <c r="L6" t="e">
        <f>SUM('Harmonogram studiów - wzór'!T46,'Harmonogram studiów - wzór'!T47,'Harmonogram studiów - wzór'!T48,'Harmonogram studiów - wzór'!T51,'Harmonogram studiów - wzór'!T52,'Harmonogram studiów - wzór'!T53,'Harmonogram studiów - wzór'!T54,'Harmonogram studiów - wzór'!T55,'Harmonogram studiów - wzór'!T56,'Harmonogram studiów - wzór'!T60,'Harmonogram studiów - wzór'!T61,'Harmonogram studiów - wzór'!T66,'Harmonogram studiów - wzór'!#REF!,'Harmonogram studiów - wzór'!#REF!,'Harmonogram studiów - wzór'!#REF!,'Harmonogram studiów - wzór'!#REF!)</f>
        <v>#REF!</v>
      </c>
    </row>
    <row r="7" spans="1:16" ht="39" customHeight="1" thickBot="1" x14ac:dyDescent="0.3">
      <c r="A7" s="4" t="s">
        <v>125</v>
      </c>
      <c r="B7" s="5">
        <v>1000</v>
      </c>
      <c r="C7" s="6">
        <v>70</v>
      </c>
      <c r="D7">
        <f>SUM('Harmonogram studiów - wzór'!F40,'Harmonogram studiów - wzór'!F41,'Harmonogram studiów - wzór'!F43,'Harmonogram studiów - wzór'!F45,'Harmonogram studiów - wzór'!F46,'Harmonogram studiów - wzór'!F51,'Harmonogram studiów - wzór'!F52,'Harmonogram studiów - wzór'!F56,'Harmonogram studiów - wzór'!F58,'Harmonogram studiów - wzór'!F64,'Harmonogram studiów - wzór'!F65,'Harmonogram studiów - wzór'!F66,'Harmonogram studiów - wzór'!F67,'Harmonogram studiów - wzór'!F59)</f>
        <v>1085</v>
      </c>
      <c r="E7">
        <f>SUM('Harmonogram studiów - wzór'!G40,'Harmonogram studiów - wzór'!G41,'Harmonogram studiów - wzór'!G43,'Harmonogram studiów - wzór'!G45,'Harmonogram studiów - wzór'!G46,'Harmonogram studiów - wzór'!G51,'Harmonogram studiów - wzór'!G52,'Harmonogram studiów - wzór'!G56,'Harmonogram studiów - wzór'!G58,'Harmonogram studiów - wzór'!G64,'Harmonogram studiów - wzór'!G65,'Harmonogram studiów - wzór'!G66,'Harmonogram studiów - wzór'!G67,'Harmonogram studiów - wzór'!G59)</f>
        <v>75</v>
      </c>
      <c r="F7" t="e">
        <f>SUM('Harmonogram studiów - wzór'!M26,'Harmonogram studiów - wzór'!M45,'Harmonogram studiów - wzór'!M49,'Harmonogram studiów - wzór'!M50,'Harmonogram studiów - wzór'!M57,'Harmonogram studiów - wzór'!M58,'Harmonogram studiów - wzór'!M62,'Harmonogram studiów - wzór'!M64,'Harmonogram studiów - wzór'!#REF!,'Harmonogram studiów - wzór'!M67,'Harmonogram studiów - wzór'!#REF!,'Harmonogram studiów - wzór'!#REF!,)</f>
        <v>#REF!</v>
      </c>
      <c r="G7" t="e">
        <f>SUM('Harmonogram studiów - wzór'!N26,'Harmonogram studiów - wzór'!N45,'Harmonogram studiów - wzór'!N49,'Harmonogram studiów - wzór'!N50,'Harmonogram studiów - wzór'!N57,'Harmonogram studiów - wzór'!N58,'Harmonogram studiów - wzór'!N62,'Harmonogram studiów - wzór'!N64,'Harmonogram studiów - wzór'!#REF!,'Harmonogram studiów - wzór'!N67,'Harmonogram studiów - wzór'!#REF!,'Harmonogram studiów - wzór'!#REF!,)</f>
        <v>#REF!</v>
      </c>
      <c r="H7" t="e">
        <f>SUM('Harmonogram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wzór'!#REF!,'Harmonogram studiów - wzór'!#REF!,)</f>
        <v>#REF!</v>
      </c>
      <c r="I7" t="e">
        <f>SUM('Harmonogram studiów - wzór'!O26,'Harmonogram studiów - wzór'!O45,'Harmonogram studiów - wzór'!O49,'Harmonogram studiów - wzór'!O50,'Harmonogram studiów - wzór'!O57,'Harmonogram studiów - wzór'!O58,'Harmonogram studiów - wzór'!O62,'Harmonogram studiów - wzór'!O64,'Harmonogram studiów - wzór'!#REF!,'Harmonogram studiów - wzór'!O67,'Harmonogram studiów - wzór'!#REF!,'Harmonogram studiów - wzór'!#REF!,)</f>
        <v>#REF!</v>
      </c>
      <c r="J7" t="e">
        <f>SUM('Harmonogram studiów - wzór'!G26,'Harmonogram studiów - wzór'!G45,'Harmonogram studiów - wzór'!G49,'Harmonogram studiów - wzór'!G50,'Harmonogram studiów - wzór'!G57,'Harmonogram studiów - wzór'!G58,'Harmonogram studiów - wzór'!G62,'Harmonogram studiów - wzór'!G64,'Harmonogram studiów - wzór'!#REF!,'Harmonogram studiów - wzór'!G67,'Harmonogram studiów - wzór'!#REF!,'Harmonogram studiów - wzór'!#REF!,)</f>
        <v>#REF!</v>
      </c>
      <c r="K7" t="e">
        <f>SUM('Harmonogram studiów - wzór'!R26,'Harmonogram studiów - wzór'!R45,'Harmonogram studiów - wzór'!R49,'Harmonogram studiów - wzór'!R50,'Harmonogram studiów - wzór'!R57,'Harmonogram studiów - wzór'!R58,'Harmonogram studiów - wzór'!R62,'Harmonogram studiów - wzór'!R64,'Harmonogram studiów - wzór'!#REF!,'Harmonogram studiów - wzór'!R67,'Harmonogram studiów - wzór'!#REF!,'Harmonogram studiów - wzór'!#REF!,)</f>
        <v>#REF!</v>
      </c>
      <c r="L7" t="e">
        <f>SUM('Harmonogram studiów - wzór'!T26,'Harmonogram studiów - wzór'!T45,'Harmonogram studiów - wzór'!T49,'Harmonogram studiów - wzór'!T50,'Harmonogram studiów - wzór'!T57,'Harmonogram studiów - wzór'!T58,'Harmonogram studiów - wzór'!T62,'Harmonogram studiów - wzór'!T64,'Harmonogram studiów - wzór'!#REF!,'Harmonogram studiów - wzór'!T67,'Harmonogram studiów - wzór'!#REF!,'Harmonogram studiów - wzór'!#REF!,)</f>
        <v>#REF!</v>
      </c>
    </row>
    <row r="8" spans="1:16" ht="48" customHeight="1" thickBot="1" x14ac:dyDescent="0.3">
      <c r="A8" s="4" t="s">
        <v>126</v>
      </c>
      <c r="B8" s="5">
        <v>450</v>
      </c>
      <c r="C8" s="7">
        <v>25</v>
      </c>
      <c r="D8">
        <f>SUM('Harmonogram studiów - wzór'!F63)</f>
        <v>450</v>
      </c>
      <c r="E8">
        <f>SUM('Harmonogram studiów - wzór'!G63)</f>
        <v>27</v>
      </c>
      <c r="F8" t="e">
        <f>SUM('Harmonogram studiów - wzór'!M37,'Harmonogram studiów - wzór'!M38,'Harmonogram studiów - wzór'!#REF!)</f>
        <v>#REF!</v>
      </c>
      <c r="G8" t="e">
        <f>SUM('Harmonogram studiów - wzór'!N37,'Harmonogram studiów - wzór'!N38,'Harmonogram studiów - wzór'!#REF!)</f>
        <v>#REF!</v>
      </c>
      <c r="H8" t="e">
        <f>SUM('Harmonogram studiów - wzór'!#REF!,'Harmonogram studiów - wzór'!#REF!,'Harmonogram studiów - wzór'!#REF!)</f>
        <v>#REF!</v>
      </c>
      <c r="I8" t="e">
        <f>SUM('Harmonogram studiów - wzór'!O37,'Harmonogram studiów - wzór'!O38,'Harmonogram studiów - wzór'!#REF!)</f>
        <v>#REF!</v>
      </c>
      <c r="J8" t="e">
        <f>SUM('Harmonogram studiów - wzór'!G37,'Harmonogram studiów - wzór'!G38,'Harmonogram studiów - wzór'!#REF!)</f>
        <v>#REF!</v>
      </c>
    </row>
    <row r="9" spans="1:16" ht="48" customHeight="1" thickBot="1" x14ac:dyDescent="0.3">
      <c r="A9" s="4" t="s">
        <v>127</v>
      </c>
      <c r="B9" s="5">
        <v>600</v>
      </c>
      <c r="C9" s="7">
        <v>20</v>
      </c>
      <c r="D9">
        <f>SUM('Harmonogram studiów - wzór'!F83)</f>
        <v>611</v>
      </c>
      <c r="E9">
        <f>SUM('Harmonogram studiów - wzór'!G83)</f>
        <v>20</v>
      </c>
    </row>
    <row r="10" spans="1:16" ht="16.5" thickBot="1" x14ac:dyDescent="0.3">
      <c r="A10" s="4" t="s">
        <v>4</v>
      </c>
      <c r="B10" s="5">
        <f>SUM(B2:B9)</f>
        <v>4290</v>
      </c>
      <c r="C10" s="6">
        <f>SUM(C2:C9)</f>
        <v>270</v>
      </c>
    </row>
    <row r="11" spans="1:16" ht="15.75" x14ac:dyDescent="0.25">
      <c r="A11" s="13" t="s">
        <v>129</v>
      </c>
      <c r="D11">
        <f>SUM('Harmonogram studiów - wzór'!F73)</f>
        <v>320</v>
      </c>
      <c r="E11">
        <f>SUM('Harmonogram studiów - wzór'!G71)</f>
        <v>16</v>
      </c>
    </row>
    <row r="12" spans="1:16" ht="15.75" x14ac:dyDescent="0.25">
      <c r="A12" s="14" t="s">
        <v>130</v>
      </c>
      <c r="D12">
        <v>60</v>
      </c>
      <c r="E12">
        <v>0</v>
      </c>
    </row>
    <row r="13" spans="1:16" x14ac:dyDescent="0.25">
      <c r="D13">
        <f>SUM(D2:D12)</f>
        <v>4906</v>
      </c>
      <c r="E13">
        <f>SUM(E2:E11)</f>
        <v>300</v>
      </c>
    </row>
  </sheetData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A10" sqref="A10"/>
    </sheetView>
  </sheetViews>
  <sheetFormatPr defaultColWidth="8.85546875" defaultRowHeight="15" x14ac:dyDescent="0.25"/>
  <sheetData>
    <row r="1" spans="1:1" ht="15.75" thickBot="1" x14ac:dyDescent="0.3">
      <c r="A1" s="8">
        <v>1</v>
      </c>
    </row>
    <row r="2" spans="1:1" ht="15.75" thickBot="1" x14ac:dyDescent="0.3">
      <c r="A2" s="9">
        <v>2</v>
      </c>
    </row>
    <row r="3" spans="1:1" ht="15.75" thickBot="1" x14ac:dyDescent="0.3">
      <c r="A3" s="9">
        <v>8</v>
      </c>
    </row>
    <row r="4" spans="1:1" ht="15.75" thickBot="1" x14ac:dyDescent="0.3">
      <c r="A4" s="9">
        <v>4</v>
      </c>
    </row>
    <row r="5" spans="1:1" ht="15.75" thickBot="1" x14ac:dyDescent="0.3">
      <c r="A5" s="9">
        <v>10</v>
      </c>
    </row>
    <row r="6" spans="1:1" ht="15.75" thickBot="1" x14ac:dyDescent="0.3">
      <c r="A6" s="9">
        <v>12</v>
      </c>
    </row>
    <row r="7" spans="1:1" ht="15.75" thickBot="1" x14ac:dyDescent="0.3">
      <c r="A7" s="9">
        <v>9</v>
      </c>
    </row>
    <row r="8" spans="1:1" ht="15.75" thickBot="1" x14ac:dyDescent="0.3">
      <c r="A8" s="9">
        <v>3</v>
      </c>
    </row>
    <row r="9" spans="1:1" x14ac:dyDescent="0.25">
      <c r="A9">
        <f>SUM(A1:A8)</f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studiów - wzór</vt:lpstr>
      <vt:lpstr>Harmonogram_specjalność</vt:lpstr>
      <vt:lpstr>Arkusz1</vt:lpstr>
      <vt:lpstr>'Harmonogram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2025-09-23T08:36:31Z</dcterms:modified>
</cp:coreProperties>
</file>