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71F" lockStructure="1"/>
  <bookViews>
    <workbookView xWindow="0" yWindow="0" windowWidth="24240" windowHeight="10125"/>
  </bookViews>
  <sheets>
    <sheet name="Arkusz1" sheetId="1" r:id="rId1"/>
  </sheets>
  <definedNames>
    <definedName name="_xlnm.Print_Area" localSheetId="0">Arkusz1!$A$1:$R$21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K9" i="1" s="1"/>
  <c r="O9" i="1" l="1"/>
  <c r="O10" i="1"/>
  <c r="O11" i="1"/>
  <c r="O12" i="1"/>
  <c r="O13" i="1"/>
  <c r="F8" i="1"/>
  <c r="M12" i="1"/>
  <c r="M9" i="1"/>
  <c r="M13" i="1"/>
  <c r="I13" i="1"/>
  <c r="K13" i="1" s="1"/>
  <c r="P13" i="1" l="1"/>
  <c r="Q13" i="1" s="1"/>
  <c r="R13" i="1" s="1"/>
  <c r="M10" i="1" l="1"/>
  <c r="M11" i="1"/>
  <c r="R8" i="1"/>
  <c r="Q8" i="1"/>
  <c r="P8" i="1"/>
  <c r="O8" i="1"/>
  <c r="N8" i="1"/>
  <c r="M8" i="1"/>
  <c r="L8" i="1"/>
  <c r="K8" i="1"/>
  <c r="J8" i="1"/>
  <c r="I8" i="1"/>
  <c r="H8" i="1"/>
  <c r="G8" i="1"/>
  <c r="E8" i="1"/>
  <c r="D8" i="1"/>
  <c r="I11" i="1" l="1"/>
  <c r="K11" i="1" s="1"/>
  <c r="I12" i="1"/>
  <c r="K12" i="1" s="1"/>
  <c r="I10" i="1"/>
  <c r="K10" i="1" s="1"/>
  <c r="C8" i="1"/>
  <c r="B8" i="1"/>
  <c r="A8" i="1"/>
  <c r="P11" i="1" l="1"/>
  <c r="P9" i="1"/>
  <c r="Q9" i="1" s="1"/>
  <c r="P12" i="1"/>
  <c r="P10" i="1"/>
  <c r="Q12" i="1" l="1"/>
  <c r="R12" i="1" s="1"/>
  <c r="Q11" i="1"/>
  <c r="R11" i="1" s="1"/>
  <c r="Q10" i="1"/>
  <c r="R9" i="1"/>
  <c r="Q14" i="1" l="1"/>
  <c r="R10" i="1"/>
  <c r="R14" i="1" s="1"/>
</calcChain>
</file>

<file path=xl/sharedStrings.xml><?xml version="1.0" encoding="utf-8"?>
<sst xmlns="http://schemas.openxmlformats.org/spreadsheetml/2006/main" count="50" uniqueCount="41">
  <si>
    <t>Grupa taryfowa</t>
  </si>
  <si>
    <t>Liczba punktów poboru</t>
  </si>
  <si>
    <r>
      <t xml:space="preserve">Moc umowna
</t>
    </r>
    <r>
      <rPr>
        <sz val="9"/>
        <rFont val="Calibri"/>
        <family val="2"/>
        <charset val="238"/>
        <scheme val="minor"/>
      </rPr>
      <t>(kWh/h)</t>
    </r>
  </si>
  <si>
    <t>Liczba miesięcy</t>
  </si>
  <si>
    <t>Liczba dni</t>
  </si>
  <si>
    <t>Oddział dystrybucji</t>
  </si>
  <si>
    <t>Cena za gaz (zł netto)</t>
  </si>
  <si>
    <t>Cena za usługi dystrybucyjne (zł netto)</t>
  </si>
  <si>
    <t>CENA OFERTY 
(zł netto)</t>
  </si>
  <si>
    <t>CENA OFERTY 
(zł brutto)</t>
  </si>
  <si>
    <r>
      <rPr>
        <b/>
        <sz val="9"/>
        <rFont val="Calibri"/>
        <family val="2"/>
        <charset val="238"/>
        <scheme val="minor"/>
      </rPr>
      <t xml:space="preserve">Cena jednostkowa za gaz bez akcyzy
</t>
    </r>
    <r>
      <rPr>
        <sz val="9"/>
        <rFont val="Calibri"/>
        <family val="2"/>
        <charset val="238"/>
        <scheme val="minor"/>
      </rPr>
      <t xml:space="preserve">(gr/kWh)
</t>
    </r>
    <r>
      <rPr>
        <i/>
        <sz val="9"/>
        <rFont val="Calibri"/>
        <family val="2"/>
        <charset val="238"/>
        <scheme val="minor"/>
      </rPr>
      <t>(zaokrąglenie 
do 3 miejsc 
po przecinku)</t>
    </r>
  </si>
  <si>
    <r>
      <rPr>
        <b/>
        <sz val="9"/>
        <rFont val="Calibri"/>
        <family val="2"/>
        <charset val="238"/>
        <scheme val="minor"/>
      </rPr>
      <t>Abonament</t>
    </r>
    <r>
      <rPr>
        <sz val="9"/>
        <rFont val="Calibri"/>
        <family val="2"/>
        <charset val="238"/>
        <scheme val="minor"/>
      </rPr>
      <t xml:space="preserve">
(zł/m-c)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</si>
  <si>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t xml:space="preserve">Stawka opłaty zmiennej 
</t>
    </r>
    <r>
      <rPr>
        <sz val="9"/>
        <rFont val="Calibri"/>
        <family val="2"/>
        <charset val="238"/>
        <scheme val="minor"/>
      </rPr>
      <t>(gr/kWh)</t>
    </r>
  </si>
  <si>
    <t>nd.</t>
  </si>
  <si>
    <t>PSG Sp. z o.o. - Tarnów</t>
  </si>
  <si>
    <t>W-2.1</t>
  </si>
  <si>
    <t>W-3.6</t>
  </si>
  <si>
    <t>W-4</t>
  </si>
  <si>
    <t>W-5.1</t>
  </si>
  <si>
    <t>SUMA:</t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</si>
  <si>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a) (zł/m-c) 
dla grup taryfowych z ozn. 
W-1, W-2, W-3, W-4
b) (gr/(kWh/h) za h) 
dla grup taryfowych z ozn. 
W-5, W-6</t>
    </r>
  </si>
  <si>
    <t>Szacunkowe zapotrzebowanie na paliwo gazowe opodatkowane akcyzą 0,362 (gr/kWh)</t>
  </si>
  <si>
    <t>W-6.1</t>
  </si>
  <si>
    <r>
      <rPr>
        <b/>
        <sz val="9"/>
        <rFont val="Calibri"/>
        <family val="2"/>
        <charset val="238"/>
        <scheme val="minor"/>
      </rPr>
      <t>Łącznie opłata stała</t>
    </r>
    <r>
      <rPr>
        <sz val="9"/>
        <rFont val="Calibri"/>
        <family val="2"/>
        <charset val="238"/>
        <scheme val="minor"/>
      </rPr>
      <t xml:space="preserve"> (zł)
a) (kol. 2 × kol. 5 × kol. 12) 
dla grup taryfowych z ozn.
W-1, W-2, W-3, W-4
b) (kol. 3 × kol. 6 × 24 h × kol. 12) /100 
dla grup taryfowych z ozn.
W-5, W-6,
</t>
    </r>
    <r>
      <rPr>
        <i/>
        <sz val="9"/>
        <rFont val="Calibri"/>
        <family val="2"/>
        <charset val="238"/>
        <scheme val="minor"/>
      </rPr>
      <t>(zaokrąglenie do 2 
miejsc po przecinku)</t>
    </r>
  </si>
  <si>
    <r>
      <rPr>
        <b/>
        <sz val="9"/>
        <rFont val="Calibri"/>
        <family val="2"/>
        <charset val="238"/>
        <scheme val="minor"/>
      </rPr>
      <t>Łącznie opłata zmienna</t>
    </r>
    <r>
      <rPr>
        <sz val="9"/>
        <rFont val="Calibri"/>
        <family val="2"/>
        <charset val="238"/>
        <scheme val="minor"/>
      </rPr>
      <t xml:space="preserve"> (zł)
(kol. 4 × kol. 14) /100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</si>
  <si>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>Łącznie usługi dystrybucyjne</t>
    </r>
    <r>
      <rPr>
        <sz val="9"/>
        <rFont val="Calibri"/>
        <family val="2"/>
        <charset val="238"/>
        <scheme val="minor"/>
      </rPr>
      <t xml:space="preserve"> (zł)
(kol. 13 + kol. 15)</t>
    </r>
  </si>
  <si>
    <t>(suma kol. 11 
+ kol. 16)</t>
  </si>
  <si>
    <r>
      <t xml:space="preserve">(kol. 17) + podatek VAT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</si>
  <si>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t>Uzupełniamy wyłącznie kolumny zaznaczone kolorem żółtym.</t>
  </si>
  <si>
    <t>Formularz cenowy</t>
  </si>
  <si>
    <t>....................... dnia .........................                                           .............................................</t>
  </si>
  <si>
    <r>
      <t xml:space="preserve">                                                                                                       </t>
    </r>
    <r>
      <rPr>
        <i/>
        <sz val="10"/>
        <color theme="1"/>
        <rFont val="Times New Roman"/>
        <family val="1"/>
        <charset val="238"/>
      </rPr>
      <t>podpis  osób  uprawnionych</t>
    </r>
  </si>
  <si>
    <r>
      <t>                                                                                                     do  reprezentowania  Wykonawcy.</t>
    </r>
    <r>
      <rPr>
        <sz val="10"/>
        <color theme="1"/>
        <rFont val="Times New Roman"/>
        <family val="1"/>
        <charset val="238"/>
      </rPr>
      <t xml:space="preserve"> </t>
    </r>
  </si>
  <si>
    <t>UWAGA</t>
  </si>
  <si>
    <t>Cena jednostkowa za gaz bez akcyzy (gr/kWh)  ma mieć taką samą wartość dla wszystkich grup taryfowych</t>
  </si>
  <si>
    <t>Formularz cenowy dołączany do oferty   należy wydrukować na kartce w formacie A3 z orientacją poziomą</t>
  </si>
  <si>
    <r>
      <t xml:space="preserve">Cena jednostkowa za gaz z akcyzą 
</t>
    </r>
    <r>
      <rPr>
        <sz val="9"/>
        <rFont val="Calibri"/>
        <family val="2"/>
        <charset val="238"/>
        <scheme val="minor"/>
      </rPr>
      <t>(gr/kWh)
(kol. 8 + 0,362)</t>
    </r>
  </si>
  <si>
    <t>ZP/UR/ 117 /2020</t>
  </si>
  <si>
    <t>Załącznik nr: 1.2   do SIWZ</t>
  </si>
  <si>
    <r>
      <rPr>
        <b/>
        <sz val="9"/>
        <rFont val="Calibri"/>
        <family val="2"/>
        <charset val="238"/>
        <scheme val="minor"/>
      </rPr>
      <t>Łącznie</t>
    </r>
    <r>
      <rPr>
        <sz val="9"/>
        <rFont val="Calibri"/>
        <family val="2"/>
        <charset val="238"/>
        <scheme val="minor"/>
      </rPr>
      <t xml:space="preserve"> (zł)
(kol. 2 × kol. 5 x kol.10)+ (kol. 4 × kol. 9) /100
</t>
    </r>
  </si>
  <si>
    <t>Zmodyfikowany w dniu 03.07.2020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</si>
</sst>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view="pageBreakPreview" topLeftCell="B1" zoomScaleSheetLayoutView="100" workbookViewId="0">
      <selection activeCell="J4" sqref="J4"/>
    </sheetView>
  </sheetViews>
  <sheetFormatPr defaultRowHeight="15" x14ac:dyDescent="0.25"/>
  <cols>
    <col min="1" max="1" width="8" customWidth="1"/>
    <col min="2" max="2" width="8.140625" customWidth="1"/>
    <col min="3" max="3" width="9.28515625" customWidth="1"/>
    <col min="4" max="4" width="15.85546875" customWidth="1"/>
    <col min="5" max="5" width="7.7109375" customWidth="1"/>
    <col min="6" max="6" width="6.85546875" customWidth="1"/>
    <col min="7" max="7" width="20.42578125" customWidth="1"/>
    <col min="8" max="8" width="14.5703125" customWidth="1"/>
    <col min="9" max="9" width="12.28515625" customWidth="1"/>
    <col min="10" max="10" width="11.85546875" customWidth="1"/>
    <col min="11" max="11" width="13.7109375" customWidth="1"/>
    <col min="12" max="12" width="21" customWidth="1"/>
    <col min="13" max="13" width="27.5703125" customWidth="1"/>
    <col min="14" max="14" width="10" customWidth="1"/>
    <col min="15" max="15" width="17" customWidth="1"/>
    <col min="16" max="16" width="10.85546875" customWidth="1"/>
    <col min="17" max="17" width="11.140625" customWidth="1"/>
    <col min="18" max="18" width="12.7109375" customWidth="1"/>
  </cols>
  <sheetData>
    <row r="1" spans="1:18" s="29" customFormat="1" ht="15.75" customHeight="1" x14ac:dyDescent="0.25"/>
    <row r="2" spans="1:18" x14ac:dyDescent="0.25">
      <c r="A2" s="25"/>
      <c r="C2" s="25"/>
      <c r="J2" t="s">
        <v>38</v>
      </c>
    </row>
    <row r="3" spans="1:18" ht="26.25" x14ac:dyDescent="0.4">
      <c r="D3" s="31" t="s">
        <v>40</v>
      </c>
      <c r="E3" s="31"/>
      <c r="F3" s="31"/>
      <c r="G3" s="28" t="s">
        <v>29</v>
      </c>
    </row>
    <row r="4" spans="1:18" x14ac:dyDescent="0.25">
      <c r="J4" s="27" t="s">
        <v>37</v>
      </c>
    </row>
    <row r="6" spans="1:18" ht="36" customHeight="1" x14ac:dyDescent="0.25">
      <c r="A6" s="34" t="s">
        <v>0</v>
      </c>
      <c r="B6" s="34" t="s">
        <v>1</v>
      </c>
      <c r="C6" s="34" t="s">
        <v>2</v>
      </c>
      <c r="D6" s="34" t="s">
        <v>21</v>
      </c>
      <c r="E6" s="34" t="s">
        <v>3</v>
      </c>
      <c r="F6" s="34" t="s">
        <v>4</v>
      </c>
      <c r="G6" s="34" t="s">
        <v>5</v>
      </c>
      <c r="H6" s="33" t="s">
        <v>6</v>
      </c>
      <c r="I6" s="33"/>
      <c r="J6" s="33"/>
      <c r="K6" s="33"/>
      <c r="L6" s="33" t="s">
        <v>7</v>
      </c>
      <c r="M6" s="33"/>
      <c r="N6" s="33"/>
      <c r="O6" s="33"/>
      <c r="P6" s="33"/>
      <c r="Q6" s="1" t="s">
        <v>8</v>
      </c>
      <c r="R6" s="1" t="s">
        <v>9</v>
      </c>
    </row>
    <row r="7" spans="1:18" ht="124.9" customHeight="1" x14ac:dyDescent="0.25">
      <c r="A7" s="34"/>
      <c r="B7" s="34"/>
      <c r="C7" s="34"/>
      <c r="D7" s="35"/>
      <c r="E7" s="34"/>
      <c r="F7" s="34"/>
      <c r="G7" s="34"/>
      <c r="H7" s="2" t="s">
        <v>10</v>
      </c>
      <c r="I7" s="26" t="s">
        <v>36</v>
      </c>
      <c r="J7" s="2" t="s">
        <v>11</v>
      </c>
      <c r="K7" s="30" t="s">
        <v>39</v>
      </c>
      <c r="L7" s="2" t="s">
        <v>20</v>
      </c>
      <c r="M7" s="2" t="s">
        <v>23</v>
      </c>
      <c r="N7" s="3" t="s">
        <v>12</v>
      </c>
      <c r="O7" s="2" t="s">
        <v>24</v>
      </c>
      <c r="P7" s="2" t="s">
        <v>25</v>
      </c>
      <c r="Q7" s="2" t="s">
        <v>26</v>
      </c>
      <c r="R7" s="2" t="s">
        <v>27</v>
      </c>
    </row>
    <row r="8" spans="1:18" ht="22.15" customHeight="1" x14ac:dyDescent="0.25">
      <c r="A8" s="4" t="str">
        <f>"-1-"</f>
        <v>-1-</v>
      </c>
      <c r="B8" s="4" t="str">
        <f>"-2-"</f>
        <v>-2-</v>
      </c>
      <c r="C8" s="4" t="str">
        <f>"-3-"</f>
        <v>-3-</v>
      </c>
      <c r="D8" s="4" t="str">
        <f>"-4-"</f>
        <v>-4-</v>
      </c>
      <c r="E8" s="4" t="str">
        <f>"-5-"</f>
        <v>-5-</v>
      </c>
      <c r="F8" s="4" t="str">
        <f>"-6-"</f>
        <v>-6-</v>
      </c>
      <c r="G8" s="4" t="str">
        <f>"-7-"</f>
        <v>-7-</v>
      </c>
      <c r="H8" s="4" t="str">
        <f>"-8-"</f>
        <v>-8-</v>
      </c>
      <c r="I8" s="4" t="str">
        <f>"-9-"</f>
        <v>-9-</v>
      </c>
      <c r="J8" s="4" t="str">
        <f>"-10-"</f>
        <v>-10-</v>
      </c>
      <c r="K8" s="4" t="str">
        <f>"-11-"</f>
        <v>-11-</v>
      </c>
      <c r="L8" s="4" t="str">
        <f>"-12-"</f>
        <v>-12-</v>
      </c>
      <c r="M8" s="4" t="str">
        <f>"-13-"</f>
        <v>-13-</v>
      </c>
      <c r="N8" s="4" t="str">
        <f>"-14-"</f>
        <v>-14-</v>
      </c>
      <c r="O8" s="4" t="str">
        <f>"-15-"</f>
        <v>-15-</v>
      </c>
      <c r="P8" s="4" t="str">
        <f>"-16-"</f>
        <v>-16-</v>
      </c>
      <c r="Q8" s="4" t="str">
        <f>"-17-"</f>
        <v>-17-</v>
      </c>
      <c r="R8" s="4" t="str">
        <f>"-18-"</f>
        <v>-18-</v>
      </c>
    </row>
    <row r="9" spans="1:18" ht="22.15" customHeight="1" x14ac:dyDescent="0.25">
      <c r="A9" s="5" t="s">
        <v>15</v>
      </c>
      <c r="B9" s="5">
        <v>2</v>
      </c>
      <c r="C9" s="6" t="s">
        <v>13</v>
      </c>
      <c r="D9" s="7">
        <v>53833</v>
      </c>
      <c r="E9" s="7">
        <v>12</v>
      </c>
      <c r="F9" s="7" t="s">
        <v>13</v>
      </c>
      <c r="G9" s="8" t="s">
        <v>14</v>
      </c>
      <c r="H9" s="9">
        <v>1</v>
      </c>
      <c r="I9" s="10">
        <f>IF(ROUND(H9,3)=0,"",ROUND(H9,3)+0.362)</f>
        <v>1.3620000000000001</v>
      </c>
      <c r="J9" s="11">
        <v>1</v>
      </c>
      <c r="K9" s="12">
        <f>(B9*E9*J9)+(D9*I9)/100</f>
        <v>757.20546000000002</v>
      </c>
      <c r="L9" s="16">
        <v>8.2100000000000009</v>
      </c>
      <c r="M9" s="12">
        <f>L9*E9*B9</f>
        <v>197.04000000000002</v>
      </c>
      <c r="N9" s="10">
        <v>3.552</v>
      </c>
      <c r="O9" s="12">
        <f>(D9*N9)/100</f>
        <v>1912.14816</v>
      </c>
      <c r="P9" s="12">
        <f>M9+O9</f>
        <v>2109.1881600000002</v>
      </c>
      <c r="Q9" s="12">
        <f>K9+P9</f>
        <v>2866.3936200000003</v>
      </c>
      <c r="R9" s="12">
        <f>IF(H9&gt;0,ROUND(Q9*1.23,2),"")</f>
        <v>3525.66</v>
      </c>
    </row>
    <row r="10" spans="1:18" ht="22.15" customHeight="1" x14ac:dyDescent="0.25">
      <c r="A10" s="5" t="s">
        <v>16</v>
      </c>
      <c r="B10" s="5">
        <v>6</v>
      </c>
      <c r="C10" s="6" t="s">
        <v>13</v>
      </c>
      <c r="D10" s="7">
        <v>302759</v>
      </c>
      <c r="E10" s="7">
        <v>12</v>
      </c>
      <c r="F10" s="7" t="s">
        <v>13</v>
      </c>
      <c r="G10" s="8" t="s">
        <v>14</v>
      </c>
      <c r="H10" s="9">
        <v>1</v>
      </c>
      <c r="I10" s="10">
        <f t="shared" ref="I10:I13" si="0">IF(ROUND(H10,3)=0,"",ROUND(H10,3)+0.362)</f>
        <v>1.3620000000000001</v>
      </c>
      <c r="J10" s="17">
        <v>1</v>
      </c>
      <c r="K10" s="12">
        <f t="shared" ref="K10:K13" si="1">(B10*E10*J10)+(D10*I10)/100</f>
        <v>4195.5775800000001</v>
      </c>
      <c r="L10" s="16">
        <v>31.7</v>
      </c>
      <c r="M10" s="12">
        <f>L10*E10*B10</f>
        <v>2282.3999999999996</v>
      </c>
      <c r="N10" s="10">
        <v>2.6629999999999998</v>
      </c>
      <c r="O10" s="12">
        <f t="shared" ref="O10:O13" si="2">(D10*N10)/100</f>
        <v>8062.4721699999991</v>
      </c>
      <c r="P10" s="12">
        <f t="shared" ref="P10:P13" si="3">M10+O10</f>
        <v>10344.872169999999</v>
      </c>
      <c r="Q10" s="12">
        <f t="shared" ref="Q10:Q13" si="4">K10+P10</f>
        <v>14540.44975</v>
      </c>
      <c r="R10" s="12">
        <f t="shared" ref="R10:R13" si="5">IF(H10&gt;0,ROUND(Q10*1.23,2),"")</f>
        <v>17884.75</v>
      </c>
    </row>
    <row r="11" spans="1:18" ht="22.15" customHeight="1" x14ac:dyDescent="0.25">
      <c r="A11" s="5" t="s">
        <v>17</v>
      </c>
      <c r="B11" s="5">
        <v>1</v>
      </c>
      <c r="C11" s="6" t="s">
        <v>13</v>
      </c>
      <c r="D11" s="7">
        <v>89125</v>
      </c>
      <c r="E11" s="7">
        <v>12</v>
      </c>
      <c r="F11" s="7" t="s">
        <v>13</v>
      </c>
      <c r="G11" s="8" t="s">
        <v>14</v>
      </c>
      <c r="H11" s="9">
        <v>1</v>
      </c>
      <c r="I11" s="10">
        <f>IF(ROUND(H11,3)=0,"",ROUND(H11,3)+0.362)</f>
        <v>1.3620000000000001</v>
      </c>
      <c r="J11" s="17">
        <v>1</v>
      </c>
      <c r="K11" s="12">
        <f t="shared" si="1"/>
        <v>1225.8825000000002</v>
      </c>
      <c r="L11" s="16">
        <v>177.11</v>
      </c>
      <c r="M11" s="12">
        <f t="shared" ref="M11" si="6">L11*E11*B11</f>
        <v>2125.3200000000002</v>
      </c>
      <c r="N11" s="10">
        <v>2.61</v>
      </c>
      <c r="O11" s="12">
        <f t="shared" si="2"/>
        <v>2326.1624999999999</v>
      </c>
      <c r="P11" s="12">
        <f t="shared" si="3"/>
        <v>4451.4825000000001</v>
      </c>
      <c r="Q11" s="12">
        <f t="shared" si="4"/>
        <v>5677.3649999999998</v>
      </c>
      <c r="R11" s="12">
        <f t="shared" si="5"/>
        <v>6983.16</v>
      </c>
    </row>
    <row r="12" spans="1:18" ht="22.15" customHeight="1" x14ac:dyDescent="0.25">
      <c r="A12" s="5" t="s">
        <v>18</v>
      </c>
      <c r="B12" s="5">
        <v>3</v>
      </c>
      <c r="C12" s="6">
        <v>863</v>
      </c>
      <c r="D12" s="7">
        <v>912180</v>
      </c>
      <c r="E12" s="7">
        <v>12</v>
      </c>
      <c r="F12" s="7">
        <v>365</v>
      </c>
      <c r="G12" s="8" t="s">
        <v>14</v>
      </c>
      <c r="H12" s="9">
        <v>1</v>
      </c>
      <c r="I12" s="10">
        <f t="shared" si="0"/>
        <v>1.3620000000000001</v>
      </c>
      <c r="J12" s="17">
        <v>1</v>
      </c>
      <c r="K12" s="12">
        <f t="shared" si="1"/>
        <v>12459.891600000001</v>
      </c>
      <c r="L12" s="10">
        <v>0.45800000000000002</v>
      </c>
      <c r="M12" s="12">
        <f>(C12*F12*24*L12)/100</f>
        <v>34624.250399999997</v>
      </c>
      <c r="N12" s="10">
        <v>2.3660000000000001</v>
      </c>
      <c r="O12" s="12">
        <f t="shared" si="2"/>
        <v>21582.178799999998</v>
      </c>
      <c r="P12" s="12">
        <f t="shared" si="3"/>
        <v>56206.429199999999</v>
      </c>
      <c r="Q12" s="12">
        <f t="shared" si="4"/>
        <v>68666.320800000001</v>
      </c>
      <c r="R12" s="12">
        <f t="shared" si="5"/>
        <v>84459.57</v>
      </c>
    </row>
    <row r="13" spans="1:18" ht="22.15" customHeight="1" x14ac:dyDescent="0.25">
      <c r="A13" s="5" t="s">
        <v>22</v>
      </c>
      <c r="B13" s="5">
        <v>2</v>
      </c>
      <c r="C13" s="6">
        <v>2168</v>
      </c>
      <c r="D13" s="7">
        <v>4392197</v>
      </c>
      <c r="E13" s="7">
        <v>12</v>
      </c>
      <c r="F13" s="7">
        <v>365</v>
      </c>
      <c r="G13" s="8" t="s">
        <v>14</v>
      </c>
      <c r="H13" s="9">
        <v>1</v>
      </c>
      <c r="I13" s="10">
        <f t="shared" si="0"/>
        <v>1.3620000000000001</v>
      </c>
      <c r="J13" s="17">
        <v>1</v>
      </c>
      <c r="K13" s="12">
        <f t="shared" si="1"/>
        <v>59845.723140000002</v>
      </c>
      <c r="L13" s="10">
        <v>0.42099999999999999</v>
      </c>
      <c r="M13" s="12">
        <f t="shared" ref="M13" si="7">(C13*F13*24*L13)/100</f>
        <v>79954.972799999989</v>
      </c>
      <c r="N13" s="10">
        <v>2.2290000000000001</v>
      </c>
      <c r="O13" s="12">
        <f t="shared" si="2"/>
        <v>97902.071129999997</v>
      </c>
      <c r="P13" s="12">
        <f t="shared" si="3"/>
        <v>177857.04392999999</v>
      </c>
      <c r="Q13" s="12">
        <f t="shared" si="4"/>
        <v>237702.76707</v>
      </c>
      <c r="R13" s="12">
        <f t="shared" si="5"/>
        <v>292374.40000000002</v>
      </c>
    </row>
    <row r="14" spans="1:18" ht="32.450000000000003" customHeight="1" x14ac:dyDescent="0.25">
      <c r="A14" s="13"/>
      <c r="B14" s="13"/>
      <c r="C14" s="13"/>
      <c r="D14" s="15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 t="s">
        <v>19</v>
      </c>
      <c r="Q14" s="12">
        <f>IF(SUM(Q9:Q13)=0,"",SUM(Q9:Q13))</f>
        <v>329453.29624</v>
      </c>
      <c r="R14" s="12">
        <f>IF(SUM(R9:R13)=0,"",SUM(R9:R13))</f>
        <v>405227.54000000004</v>
      </c>
    </row>
    <row r="15" spans="1:18" ht="15" customHeight="1" x14ac:dyDescent="0.25">
      <c r="A15" s="32" t="s">
        <v>28</v>
      </c>
      <c r="B15" s="32"/>
      <c r="C15" s="32"/>
      <c r="D15" s="32"/>
      <c r="E15" s="32"/>
      <c r="F15" s="32"/>
      <c r="G15" s="32"/>
      <c r="H15" s="32"/>
      <c r="I15" s="32"/>
      <c r="J15" s="32"/>
      <c r="K15" s="18"/>
      <c r="L15" s="13"/>
      <c r="M15" s="13"/>
      <c r="N15" s="13"/>
      <c r="O15" s="13"/>
      <c r="P15" s="13"/>
      <c r="Q15" s="13"/>
      <c r="R15" s="13"/>
    </row>
    <row r="16" spans="1:18" ht="15.75" x14ac:dyDescent="0.25">
      <c r="A16" s="32" t="s">
        <v>35</v>
      </c>
      <c r="B16" s="32"/>
      <c r="C16" s="32"/>
      <c r="D16" s="32"/>
      <c r="E16" s="32"/>
      <c r="F16" s="32"/>
      <c r="G16" s="32"/>
      <c r="H16" s="32"/>
      <c r="I16" s="32"/>
      <c r="J16" s="32"/>
      <c r="K16" s="18"/>
    </row>
    <row r="17" spans="1:13" x14ac:dyDescent="0.25">
      <c r="A17" s="24" t="s">
        <v>33</v>
      </c>
      <c r="B17" s="22"/>
      <c r="C17" s="23"/>
      <c r="D17" s="23"/>
      <c r="E17" s="23"/>
      <c r="F17" s="23"/>
      <c r="G17" s="23"/>
      <c r="H17" s="23"/>
      <c r="I17" s="23"/>
      <c r="K17" s="18"/>
    </row>
    <row r="18" spans="1:13" x14ac:dyDescent="0.25">
      <c r="A18" s="21" t="s">
        <v>34</v>
      </c>
      <c r="B18" s="23"/>
      <c r="C18" s="23"/>
      <c r="D18" s="23"/>
      <c r="E18" s="23"/>
      <c r="F18" s="23"/>
      <c r="G18" s="23"/>
      <c r="H18" s="23"/>
      <c r="I18" s="23"/>
      <c r="K18" s="18"/>
      <c r="M18" s="18" t="s">
        <v>30</v>
      </c>
    </row>
    <row r="19" spans="1:13" x14ac:dyDescent="0.25">
      <c r="K19" s="18"/>
      <c r="M19" s="18" t="s">
        <v>31</v>
      </c>
    </row>
    <row r="20" spans="1:13" x14ac:dyDescent="0.25">
      <c r="M20" s="19" t="s">
        <v>32</v>
      </c>
    </row>
    <row r="22" spans="1:13" x14ac:dyDescent="0.25">
      <c r="M22" s="20"/>
    </row>
  </sheetData>
  <sheetProtection sheet="1" objects="1" scenarios="1"/>
  <protectedRanges>
    <protectedRange sqref="H9:H13" name="Rozstęp1_3"/>
    <protectedRange sqref="J9:J13" name="Rozstęp2_3"/>
  </protectedRanges>
  <mergeCells count="12">
    <mergeCell ref="D3:F3"/>
    <mergeCell ref="A16:J16"/>
    <mergeCell ref="A15:J15"/>
    <mergeCell ref="H6:K6"/>
    <mergeCell ref="L6:P6"/>
    <mergeCell ref="A6:A7"/>
    <mergeCell ref="B6:B7"/>
    <mergeCell ref="C6:C7"/>
    <mergeCell ref="D6:D7"/>
    <mergeCell ref="E6:E7"/>
    <mergeCell ref="F6:F7"/>
    <mergeCell ref="G6:G7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mkobylka</dc:creator>
  <cp:lastModifiedBy>1</cp:lastModifiedBy>
  <cp:lastPrinted>2020-07-03T06:16:13Z</cp:lastPrinted>
  <dcterms:created xsi:type="dcterms:W3CDTF">2019-06-13T09:30:06Z</dcterms:created>
  <dcterms:modified xsi:type="dcterms:W3CDTF">2020-07-03T06:42:24Z</dcterms:modified>
</cp:coreProperties>
</file>